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айты\Каировка\"/>
    </mc:Choice>
  </mc:AlternateContent>
  <bookViews>
    <workbookView xWindow="0" yWindow="0" windowWidth="20730" windowHeight="11760" activeTab="3"/>
  </bookViews>
  <sheets>
    <sheet name="2018" sheetId="1" r:id="rId1"/>
    <sheet name="2019" sheetId="4" r:id="rId2"/>
    <sheet name="2020" sheetId="5" r:id="rId3"/>
    <sheet name="Лист2" sheetId="15" r:id="rId4"/>
  </sheets>
  <definedNames>
    <definedName name="__bookmark_1">'2018'!#REF!</definedName>
    <definedName name="__bookmark_2">'2018'!$A$1:$F$106</definedName>
    <definedName name="__bookmark_4">#REF!</definedName>
    <definedName name="__bookmark_5">#REF!</definedName>
    <definedName name="__bookmark_6">#REF!</definedName>
    <definedName name="_xlnm._FilterDatabase" localSheetId="3" hidden="1">Лист2!$C$1:$C$115</definedName>
    <definedName name="_xlnm.Print_Titles" localSheetId="0">'2018'!$1:$2</definedName>
  </definedNames>
  <calcPr calcId="152511" fullCalcOnLoad="1"/>
</workbook>
</file>

<file path=xl/calcChain.xml><?xml version="1.0" encoding="utf-8"?>
<calcChain xmlns="http://schemas.openxmlformats.org/spreadsheetml/2006/main">
  <c r="W12" i="5" l="1"/>
  <c r="W11" i="5" s="1"/>
  <c r="X16" i="4"/>
  <c r="Y16" i="4" s="1"/>
  <c r="W16" i="4"/>
  <c r="X15" i="4"/>
  <c r="Y15" i="4" s="1"/>
  <c r="Y12" i="4" s="1"/>
  <c r="Y11" i="4" s="1"/>
  <c r="W15" i="4"/>
  <c r="W12" i="4" s="1"/>
  <c r="W11" i="4" s="1"/>
  <c r="X14" i="4"/>
  <c r="Y14" i="4" s="1"/>
  <c r="W14" i="4"/>
  <c r="Y13" i="4"/>
  <c r="X13" i="4"/>
  <c r="W13" i="4"/>
  <c r="X16" i="1"/>
  <c r="W16" i="1"/>
  <c r="Y16" i="1" s="1"/>
  <c r="Y12" i="1" s="1"/>
  <c r="Y11" i="1" s="1"/>
  <c r="X15" i="1"/>
  <c r="W15" i="1"/>
  <c r="Y15" i="1" s="1"/>
  <c r="X14" i="1"/>
  <c r="Y14" i="1" s="1"/>
  <c r="W14" i="1"/>
  <c r="X13" i="1"/>
  <c r="W13" i="1"/>
  <c r="W12" i="1" s="1"/>
  <c r="W11" i="1" s="1"/>
  <c r="E115" i="15"/>
  <c r="D115" i="15"/>
  <c r="C115" i="15"/>
  <c r="E114" i="15"/>
  <c r="D114" i="15"/>
  <c r="C114" i="15"/>
  <c r="E113" i="15"/>
  <c r="E111" i="15"/>
  <c r="D111" i="15"/>
  <c r="C111" i="15"/>
  <c r="D109" i="15"/>
  <c r="E107" i="15"/>
  <c r="D107" i="15"/>
  <c r="C107" i="15"/>
  <c r="D106" i="15"/>
  <c r="E105" i="15"/>
  <c r="D105" i="15"/>
  <c r="C105" i="15"/>
  <c r="D104" i="15"/>
  <c r="E102" i="15"/>
  <c r="D102" i="15"/>
  <c r="C102" i="15"/>
  <c r="E100" i="15"/>
  <c r="D100" i="15"/>
  <c r="C100" i="15"/>
  <c r="E99" i="15"/>
  <c r="E95" i="15"/>
  <c r="D95" i="15"/>
  <c r="C95" i="15"/>
  <c r="E94" i="15"/>
  <c r="E88" i="15"/>
  <c r="D88" i="15"/>
  <c r="C88" i="15"/>
  <c r="D87" i="15"/>
  <c r="E85" i="15"/>
  <c r="D85" i="15"/>
  <c r="C85" i="15"/>
  <c r="E83" i="15"/>
  <c r="D83" i="15"/>
  <c r="C83" i="15"/>
  <c r="E82" i="15"/>
  <c r="E81" i="15"/>
  <c r="D81" i="15"/>
  <c r="C81" i="15"/>
  <c r="E78" i="15"/>
  <c r="D78" i="15"/>
  <c r="C78" i="15"/>
  <c r="D77" i="15"/>
  <c r="E75" i="15"/>
  <c r="D75" i="15"/>
  <c r="C75" i="15"/>
  <c r="E74" i="15"/>
  <c r="E72" i="15"/>
  <c r="D72" i="15"/>
  <c r="C72" i="15"/>
  <c r="E71" i="15"/>
  <c r="D71" i="15"/>
  <c r="E69" i="15"/>
  <c r="D69" i="15"/>
  <c r="C69" i="15"/>
  <c r="E68" i="15"/>
  <c r="E65" i="15"/>
  <c r="D65" i="15"/>
  <c r="C65" i="15"/>
  <c r="E63" i="15"/>
  <c r="E62" i="15"/>
  <c r="D62" i="15"/>
  <c r="C62" i="15"/>
  <c r="E60" i="15"/>
  <c r="D60" i="15"/>
  <c r="C60" i="15"/>
  <c r="E56" i="15"/>
  <c r="D56" i="15"/>
  <c r="C56" i="15"/>
  <c r="E55" i="15"/>
  <c r="E52" i="15"/>
  <c r="D52" i="15"/>
  <c r="C52" i="15"/>
  <c r="E49" i="15"/>
  <c r="D49" i="15"/>
  <c r="C49" i="15"/>
  <c r="E46" i="15"/>
  <c r="D46" i="15"/>
  <c r="C46" i="15"/>
  <c r="E42" i="15"/>
  <c r="D42" i="15"/>
  <c r="C42" i="15"/>
  <c r="E38" i="15"/>
  <c r="D38" i="15"/>
  <c r="C38" i="15"/>
  <c r="E37" i="15"/>
  <c r="D37" i="15"/>
  <c r="C37" i="15"/>
  <c r="E34" i="15"/>
  <c r="D34" i="15"/>
  <c r="C34" i="15"/>
  <c r="E33" i="15"/>
  <c r="D33" i="15"/>
  <c r="C33" i="15"/>
  <c r="E30" i="15"/>
  <c r="D30" i="15"/>
  <c r="C30" i="15"/>
  <c r="E29" i="15"/>
  <c r="D29" i="15"/>
  <c r="C29" i="15"/>
  <c r="E24" i="15"/>
  <c r="D24" i="15"/>
  <c r="C24" i="15"/>
  <c r="E23" i="15"/>
  <c r="D23" i="15"/>
  <c r="C23" i="15"/>
  <c r="E22" i="15"/>
  <c r="D22" i="15"/>
  <c r="C22" i="15"/>
  <c r="E21" i="15"/>
  <c r="D21" i="15"/>
  <c r="C21" i="15"/>
  <c r="E18" i="15"/>
  <c r="D18" i="15"/>
  <c r="C18" i="15"/>
  <c r="E17" i="15"/>
  <c r="D17" i="15"/>
  <c r="C17" i="15"/>
  <c r="E16" i="15"/>
  <c r="D16" i="15"/>
  <c r="C16" i="15"/>
  <c r="F106" i="5"/>
  <c r="L106" i="5"/>
  <c r="N106" i="5"/>
  <c r="R106" i="5"/>
  <c r="S106" i="5"/>
  <c r="Q97" i="1"/>
  <c r="X97" i="1"/>
  <c r="Q97" i="5"/>
  <c r="X97" i="5"/>
  <c r="X105" i="5"/>
  <c r="W105" i="5"/>
  <c r="Y105" i="5" s="1"/>
  <c r="U104" i="5"/>
  <c r="Q104" i="5"/>
  <c r="Q103" i="5" s="1"/>
  <c r="Q102" i="5" s="1"/>
  <c r="M104" i="5"/>
  <c r="X104" i="5"/>
  <c r="X105" i="4"/>
  <c r="W105" i="4"/>
  <c r="Y105" i="4"/>
  <c r="U104" i="4"/>
  <c r="Q104" i="4"/>
  <c r="Q103" i="4" s="1"/>
  <c r="Q102" i="4" s="1"/>
  <c r="M104" i="4"/>
  <c r="X101" i="5"/>
  <c r="W101" i="5"/>
  <c r="V100" i="5"/>
  <c r="V99" i="5"/>
  <c r="V98" i="5" s="1"/>
  <c r="U100" i="5"/>
  <c r="U99" i="5" s="1"/>
  <c r="T100" i="5"/>
  <c r="S100" i="5"/>
  <c r="S99" i="5" s="1"/>
  <c r="S98" i="5" s="1"/>
  <c r="R100" i="5"/>
  <c r="Q100" i="5"/>
  <c r="P100" i="5"/>
  <c r="P99" i="5"/>
  <c r="P98" i="5" s="1"/>
  <c r="O100" i="5"/>
  <c r="N100" i="5"/>
  <c r="M100" i="5"/>
  <c r="L100" i="5"/>
  <c r="L99" i="5"/>
  <c r="L98" i="5" s="1"/>
  <c r="K100" i="5"/>
  <c r="K99" i="5" s="1"/>
  <c r="K98" i="5"/>
  <c r="J100" i="5"/>
  <c r="E110" i="15" s="1"/>
  <c r="I100" i="5"/>
  <c r="H100" i="5"/>
  <c r="H99" i="5"/>
  <c r="H98" i="5" s="1"/>
  <c r="G100" i="5"/>
  <c r="G99" i="5" s="1"/>
  <c r="G98" i="5" s="1"/>
  <c r="F100" i="5"/>
  <c r="E100" i="5"/>
  <c r="D100" i="5"/>
  <c r="D99" i="5"/>
  <c r="X101" i="4"/>
  <c r="W101" i="4"/>
  <c r="V100" i="4"/>
  <c r="U100" i="4"/>
  <c r="T100" i="4"/>
  <c r="T99" i="4" s="1"/>
  <c r="T98" i="4" s="1"/>
  <c r="S100" i="4"/>
  <c r="S99" i="4"/>
  <c r="S98" i="4"/>
  <c r="R100" i="4"/>
  <c r="R99" i="4" s="1"/>
  <c r="Q100" i="4"/>
  <c r="P100" i="4"/>
  <c r="P99" i="4"/>
  <c r="P98" i="4"/>
  <c r="O100" i="4"/>
  <c r="O99" i="4"/>
  <c r="O98" i="4" s="1"/>
  <c r="N100" i="4"/>
  <c r="N99" i="4" s="1"/>
  <c r="N98" i="4" s="1"/>
  <c r="M100" i="4"/>
  <c r="L100" i="4"/>
  <c r="L99" i="4"/>
  <c r="L98" i="4"/>
  <c r="K100" i="4"/>
  <c r="K99" i="4"/>
  <c r="K98" i="4"/>
  <c r="J100" i="4"/>
  <c r="D110" i="15" s="1"/>
  <c r="I100" i="4"/>
  <c r="H100" i="4"/>
  <c r="H99" i="4"/>
  <c r="H98" i="4"/>
  <c r="G100" i="4"/>
  <c r="G99" i="4"/>
  <c r="F100" i="4"/>
  <c r="E100" i="4"/>
  <c r="D100" i="4"/>
  <c r="X95" i="5"/>
  <c r="W95" i="5"/>
  <c r="Y95" i="5" s="1"/>
  <c r="X95" i="4"/>
  <c r="Y95" i="4" s="1"/>
  <c r="Y94" i="4" s="1"/>
  <c r="W95" i="4"/>
  <c r="Q97" i="4"/>
  <c r="X97" i="4" s="1"/>
  <c r="X90" i="5"/>
  <c r="Y90" i="5"/>
  <c r="W90" i="5"/>
  <c r="X90" i="4"/>
  <c r="W90" i="4"/>
  <c r="Y90" i="4" s="1"/>
  <c r="V85" i="5"/>
  <c r="V84" i="5" s="1"/>
  <c r="T85" i="5"/>
  <c r="R85" i="5"/>
  <c r="R84" i="5"/>
  <c r="P85" i="5"/>
  <c r="P84" i="5" s="1"/>
  <c r="N85" i="5"/>
  <c r="N84" i="5"/>
  <c r="N83" i="5" s="1"/>
  <c r="N82" i="5" s="1"/>
  <c r="N81" i="5" s="1"/>
  <c r="M85" i="5"/>
  <c r="L85" i="5"/>
  <c r="K85" i="5"/>
  <c r="K84" i="5" s="1"/>
  <c r="J85" i="5"/>
  <c r="E93" i="15" s="1"/>
  <c r="I85" i="5"/>
  <c r="I84" i="5" s="1"/>
  <c r="H85" i="5"/>
  <c r="G85" i="5"/>
  <c r="G84" i="5" s="1"/>
  <c r="G83" i="5" s="1"/>
  <c r="F85" i="5"/>
  <c r="F84" i="5"/>
  <c r="F83" i="5"/>
  <c r="E85" i="5"/>
  <c r="E84" i="5" s="1"/>
  <c r="D85" i="5"/>
  <c r="V85" i="4"/>
  <c r="T85" i="4"/>
  <c r="R85" i="4"/>
  <c r="R84" i="4" s="1"/>
  <c r="P85" i="4"/>
  <c r="N85" i="4"/>
  <c r="M85" i="4"/>
  <c r="L85" i="4"/>
  <c r="L84" i="4" s="1"/>
  <c r="L83" i="4" s="1"/>
  <c r="L82" i="4" s="1"/>
  <c r="L81" i="4" s="1"/>
  <c r="K85" i="4"/>
  <c r="J85" i="4"/>
  <c r="D93" i="15" s="1"/>
  <c r="I85" i="4"/>
  <c r="H85" i="4"/>
  <c r="H84" i="4" s="1"/>
  <c r="H83" i="4" s="1"/>
  <c r="H82" i="4" s="1"/>
  <c r="H81" i="4" s="1"/>
  <c r="H3" i="4" s="1"/>
  <c r="H106" i="4" s="1"/>
  <c r="H107" i="4" s="1"/>
  <c r="G85" i="4"/>
  <c r="F85" i="4"/>
  <c r="F84" i="4"/>
  <c r="E85" i="4"/>
  <c r="D85" i="4"/>
  <c r="V85" i="1"/>
  <c r="T85" i="1"/>
  <c r="R85" i="1"/>
  <c r="R84" i="1" s="1"/>
  <c r="P85" i="1"/>
  <c r="N85" i="1"/>
  <c r="M85" i="1"/>
  <c r="L85" i="1"/>
  <c r="K85" i="1"/>
  <c r="J85" i="1"/>
  <c r="C93" i="15" s="1"/>
  <c r="I85" i="1"/>
  <c r="H85" i="1"/>
  <c r="G85" i="1"/>
  <c r="F85" i="1"/>
  <c r="E85" i="1"/>
  <c r="D85" i="1"/>
  <c r="Q25" i="5"/>
  <c r="M25" i="5"/>
  <c r="V103" i="5"/>
  <c r="V102" i="5"/>
  <c r="T103" i="5"/>
  <c r="S103" i="5"/>
  <c r="S102" i="5" s="1"/>
  <c r="R103" i="5"/>
  <c r="R102" i="5"/>
  <c r="P103" i="5"/>
  <c r="P102" i="5"/>
  <c r="O103" i="5"/>
  <c r="O102" i="5"/>
  <c r="N103" i="5"/>
  <c r="L103" i="5"/>
  <c r="L102" i="5" s="1"/>
  <c r="K103" i="5"/>
  <c r="K102" i="5" s="1"/>
  <c r="J103" i="5"/>
  <c r="J102" i="5" s="1"/>
  <c r="E112" i="15" s="1"/>
  <c r="I103" i="5"/>
  <c r="I102" i="5" s="1"/>
  <c r="H103" i="5"/>
  <c r="G103" i="5"/>
  <c r="F103" i="5"/>
  <c r="F102" i="5" s="1"/>
  <c r="E103" i="5"/>
  <c r="E102" i="5" s="1"/>
  <c r="D103" i="5"/>
  <c r="D102" i="5"/>
  <c r="T102" i="5"/>
  <c r="N102" i="5"/>
  <c r="H102" i="5"/>
  <c r="G102" i="5"/>
  <c r="Q99" i="5"/>
  <c r="Q98" i="5" s="1"/>
  <c r="M99" i="5"/>
  <c r="M98" i="5" s="1"/>
  <c r="I99" i="5"/>
  <c r="I98" i="5" s="1"/>
  <c r="T99" i="5"/>
  <c r="T98" i="5" s="1"/>
  <c r="R99" i="5"/>
  <c r="R98" i="5"/>
  <c r="O99" i="5"/>
  <c r="O98" i="5" s="1"/>
  <c r="N99" i="5"/>
  <c r="N98" i="5"/>
  <c r="J99" i="5"/>
  <c r="F99" i="5"/>
  <c r="F98" i="5" s="1"/>
  <c r="U98" i="5"/>
  <c r="V96" i="5"/>
  <c r="U96" i="5"/>
  <c r="O96" i="5"/>
  <c r="L96" i="5"/>
  <c r="H96" i="5"/>
  <c r="T96" i="5"/>
  <c r="S96" i="5"/>
  <c r="R96" i="5"/>
  <c r="P96" i="5"/>
  <c r="N96" i="5"/>
  <c r="M96" i="5"/>
  <c r="K96" i="5"/>
  <c r="J96" i="5"/>
  <c r="E106" i="15" s="1"/>
  <c r="I96" i="5"/>
  <c r="G96" i="5"/>
  <c r="F96" i="5"/>
  <c r="E96" i="5"/>
  <c r="D96" i="5"/>
  <c r="Q94" i="5"/>
  <c r="V94" i="5"/>
  <c r="U94" i="5"/>
  <c r="T94" i="5"/>
  <c r="S94" i="5"/>
  <c r="R94" i="5"/>
  <c r="P94" i="5"/>
  <c r="O94" i="5"/>
  <c r="N94" i="5"/>
  <c r="M94" i="5"/>
  <c r="L94" i="5"/>
  <c r="K94" i="5"/>
  <c r="J94" i="5"/>
  <c r="E104" i="15" s="1"/>
  <c r="I94" i="5"/>
  <c r="I93" i="5" s="1"/>
  <c r="H94" i="5"/>
  <c r="G94" i="5"/>
  <c r="F94" i="5"/>
  <c r="F93" i="5" s="1"/>
  <c r="E94" i="5"/>
  <c r="D94" i="5"/>
  <c r="D93" i="5" s="1"/>
  <c r="D82" i="5" s="1"/>
  <c r="T93" i="5"/>
  <c r="N93" i="5"/>
  <c r="V91" i="5"/>
  <c r="T91" i="5"/>
  <c r="S91" i="5"/>
  <c r="R91" i="5"/>
  <c r="O91" i="5"/>
  <c r="N91" i="5"/>
  <c r="J91" i="5"/>
  <c r="E101" i="15" s="1"/>
  <c r="G91" i="5"/>
  <c r="F91" i="5"/>
  <c r="U91" i="5"/>
  <c r="Q91" i="5"/>
  <c r="P91" i="5"/>
  <c r="M91" i="5"/>
  <c r="M88" i="5" s="1"/>
  <c r="L91" i="5"/>
  <c r="K91" i="5"/>
  <c r="I91" i="5"/>
  <c r="H91" i="5"/>
  <c r="H88" i="5" s="1"/>
  <c r="H82" i="5" s="1"/>
  <c r="H81" i="5" s="1"/>
  <c r="E91" i="5"/>
  <c r="D91" i="5"/>
  <c r="V89" i="5"/>
  <c r="V88" i="5"/>
  <c r="U89" i="5"/>
  <c r="T89" i="5"/>
  <c r="S89" i="5"/>
  <c r="R89" i="5"/>
  <c r="Q89" i="5"/>
  <c r="Q88" i="5"/>
  <c r="P89" i="5"/>
  <c r="P88" i="5" s="1"/>
  <c r="O89" i="5"/>
  <c r="O88" i="5" s="1"/>
  <c r="O82" i="5" s="1"/>
  <c r="O81" i="5" s="1"/>
  <c r="N89" i="5"/>
  <c r="M89" i="5"/>
  <c r="L89" i="5"/>
  <c r="L88" i="5"/>
  <c r="K89" i="5"/>
  <c r="J89" i="5"/>
  <c r="I89" i="5"/>
  <c r="I88" i="5"/>
  <c r="H89" i="5"/>
  <c r="G89" i="5"/>
  <c r="F89" i="5"/>
  <c r="E89" i="5"/>
  <c r="X89" i="5" s="1"/>
  <c r="D89" i="5"/>
  <c r="R88" i="5"/>
  <c r="V86" i="5"/>
  <c r="Q86" i="5"/>
  <c r="U86" i="5"/>
  <c r="T86" i="5"/>
  <c r="S86" i="5"/>
  <c r="R86" i="5"/>
  <c r="P86" i="5"/>
  <c r="O86" i="5"/>
  <c r="N86" i="5"/>
  <c r="M86" i="5"/>
  <c r="L86" i="5"/>
  <c r="K86" i="5"/>
  <c r="J86" i="5"/>
  <c r="I86" i="5"/>
  <c r="H86" i="5"/>
  <c r="G86" i="5"/>
  <c r="F86" i="5"/>
  <c r="E86" i="5"/>
  <c r="X86" i="5" s="1"/>
  <c r="D86" i="5"/>
  <c r="U84" i="5"/>
  <c r="U83" i="5" s="1"/>
  <c r="S84" i="5"/>
  <c r="Q84" i="5"/>
  <c r="Q83" i="5" s="1"/>
  <c r="O84" i="5"/>
  <c r="O83" i="5" s="1"/>
  <c r="M84" i="5"/>
  <c r="J84" i="5"/>
  <c r="E92" i="15" s="1"/>
  <c r="J83" i="5"/>
  <c r="T84" i="5"/>
  <c r="P83" i="5"/>
  <c r="L84" i="5"/>
  <c r="L83" i="5"/>
  <c r="H84" i="5"/>
  <c r="H83" i="5" s="1"/>
  <c r="X80" i="5"/>
  <c r="Y80" i="5"/>
  <c r="Y79" i="5" s="1"/>
  <c r="Y78" i="5" s="1"/>
  <c r="W79" i="5"/>
  <c r="V79" i="5"/>
  <c r="U79" i="5"/>
  <c r="U78" i="5" s="1"/>
  <c r="T79" i="5"/>
  <c r="S79" i="5"/>
  <c r="R79" i="5"/>
  <c r="R78" i="5" s="1"/>
  <c r="Q79" i="5"/>
  <c r="Q78" i="5" s="1"/>
  <c r="P79" i="5"/>
  <c r="P78" i="5"/>
  <c r="O79" i="5"/>
  <c r="O78" i="5" s="1"/>
  <c r="N79" i="5"/>
  <c r="M79" i="5"/>
  <c r="M78" i="5"/>
  <c r="L79" i="5"/>
  <c r="L78" i="5" s="1"/>
  <c r="K79" i="5"/>
  <c r="J79" i="5"/>
  <c r="I79" i="5"/>
  <c r="H79" i="5"/>
  <c r="G79" i="5"/>
  <c r="G78" i="5" s="1"/>
  <c r="F79" i="5"/>
  <c r="E79" i="5"/>
  <c r="E78" i="5"/>
  <c r="D79" i="5"/>
  <c r="D78" i="5" s="1"/>
  <c r="W78" i="5"/>
  <c r="V78" i="5"/>
  <c r="T78" i="5"/>
  <c r="S78" i="5"/>
  <c r="N78" i="5"/>
  <c r="K78" i="5"/>
  <c r="H78" i="5"/>
  <c r="F78" i="5"/>
  <c r="X77" i="5"/>
  <c r="W77" i="5"/>
  <c r="V76" i="5"/>
  <c r="U76" i="5"/>
  <c r="T76" i="5"/>
  <c r="T71" i="5" s="1"/>
  <c r="S76" i="5"/>
  <c r="R76" i="5"/>
  <c r="Q76" i="5"/>
  <c r="P76" i="5"/>
  <c r="P71" i="5" s="1"/>
  <c r="O76" i="5"/>
  <c r="N76" i="5"/>
  <c r="M76" i="5"/>
  <c r="L76" i="5"/>
  <c r="K76" i="5"/>
  <c r="J76" i="5"/>
  <c r="E84" i="15" s="1"/>
  <c r="I76" i="5"/>
  <c r="I71" i="5" s="1"/>
  <c r="H76" i="5"/>
  <c r="G76" i="5"/>
  <c r="F76" i="5"/>
  <c r="E76" i="5"/>
  <c r="D76" i="5"/>
  <c r="X75" i="5"/>
  <c r="W75" i="5"/>
  <c r="V74" i="5"/>
  <c r="V71" i="5" s="1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F71" i="5"/>
  <c r="E74" i="5"/>
  <c r="D74" i="5"/>
  <c r="X73" i="5"/>
  <c r="W73" i="5"/>
  <c r="V72" i="5"/>
  <c r="U72" i="5"/>
  <c r="U71" i="5" s="1"/>
  <c r="T72" i="5"/>
  <c r="S72" i="5"/>
  <c r="R72" i="5"/>
  <c r="R71" i="5" s="1"/>
  <c r="Q72" i="5"/>
  <c r="Q71" i="5" s="1"/>
  <c r="P72" i="5"/>
  <c r="O72" i="5"/>
  <c r="O71" i="5" s="1"/>
  <c r="N72" i="5"/>
  <c r="N71" i="5" s="1"/>
  <c r="M72" i="5"/>
  <c r="L72" i="5"/>
  <c r="K72" i="5"/>
  <c r="J72" i="5"/>
  <c r="E80" i="15" s="1"/>
  <c r="I72" i="5"/>
  <c r="H72" i="5"/>
  <c r="G72" i="5"/>
  <c r="F72" i="5"/>
  <c r="E72" i="5"/>
  <c r="E71" i="5" s="1"/>
  <c r="D72" i="5"/>
  <c r="X72" i="5" s="1"/>
  <c r="S71" i="5"/>
  <c r="K71" i="5"/>
  <c r="J71" i="5"/>
  <c r="E79" i="15" s="1"/>
  <c r="G71" i="5"/>
  <c r="X70" i="5"/>
  <c r="W70" i="5"/>
  <c r="V69" i="5"/>
  <c r="U69" i="5"/>
  <c r="T69" i="5"/>
  <c r="T68" i="5" s="1"/>
  <c r="S69" i="5"/>
  <c r="R69" i="5"/>
  <c r="R68" i="5" s="1"/>
  <c r="R65" i="5" s="1"/>
  <c r="Q69" i="5"/>
  <c r="Q68" i="5" s="1"/>
  <c r="P69" i="5"/>
  <c r="P68" i="5" s="1"/>
  <c r="O69" i="5"/>
  <c r="N69" i="5"/>
  <c r="M69" i="5"/>
  <c r="M68" i="5" s="1"/>
  <c r="L69" i="5"/>
  <c r="L68" i="5"/>
  <c r="L65" i="5" s="1"/>
  <c r="K69" i="5"/>
  <c r="X69" i="5" s="1"/>
  <c r="J69" i="5"/>
  <c r="E77" i="15" s="1"/>
  <c r="I69" i="5"/>
  <c r="I68" i="5"/>
  <c r="I65" i="5"/>
  <c r="H69" i="5"/>
  <c r="H68" i="5" s="1"/>
  <c r="H65" i="5" s="1"/>
  <c r="G69" i="5"/>
  <c r="F69" i="5"/>
  <c r="E69" i="5"/>
  <c r="E68" i="5" s="1"/>
  <c r="E65" i="5" s="1"/>
  <c r="D69" i="5"/>
  <c r="D68" i="5" s="1"/>
  <c r="V68" i="5"/>
  <c r="U68" i="5"/>
  <c r="U65" i="5" s="1"/>
  <c r="S68" i="5"/>
  <c r="O68" i="5"/>
  <c r="N68" i="5"/>
  <c r="J68" i="5"/>
  <c r="E76" i="15" s="1"/>
  <c r="G68" i="5"/>
  <c r="F68" i="5"/>
  <c r="X67" i="5"/>
  <c r="W67" i="5"/>
  <c r="V66" i="5"/>
  <c r="U66" i="5"/>
  <c r="T66" i="5"/>
  <c r="T65" i="5" s="1"/>
  <c r="S66" i="5"/>
  <c r="S65" i="5" s="1"/>
  <c r="R66" i="5"/>
  <c r="Q66" i="5"/>
  <c r="Q65" i="5" s="1"/>
  <c r="P66" i="5"/>
  <c r="O66" i="5"/>
  <c r="N66" i="5"/>
  <c r="N65" i="5"/>
  <c r="M66" i="5"/>
  <c r="L66" i="5"/>
  <c r="K66" i="5"/>
  <c r="J66" i="5"/>
  <c r="J65" i="5" s="1"/>
  <c r="E73" i="15" s="1"/>
  <c r="I66" i="5"/>
  <c r="H66" i="5"/>
  <c r="G66" i="5"/>
  <c r="F66" i="5"/>
  <c r="F65" i="5" s="1"/>
  <c r="E66" i="5"/>
  <c r="D66" i="5"/>
  <c r="V65" i="5"/>
  <c r="X64" i="5"/>
  <c r="W64" i="5"/>
  <c r="V63" i="5"/>
  <c r="V62" i="5" s="1"/>
  <c r="U63" i="5"/>
  <c r="T63" i="5"/>
  <c r="S63" i="5"/>
  <c r="R63" i="5"/>
  <c r="R62" i="5" s="1"/>
  <c r="Q63" i="5"/>
  <c r="P63" i="5"/>
  <c r="P62" i="5" s="1"/>
  <c r="O63" i="5"/>
  <c r="O62" i="5" s="1"/>
  <c r="N63" i="5"/>
  <c r="N62" i="5" s="1"/>
  <c r="M63" i="5"/>
  <c r="M62" i="5" s="1"/>
  <c r="L63" i="5"/>
  <c r="L62" i="5" s="1"/>
  <c r="K63" i="5"/>
  <c r="J63" i="5"/>
  <c r="J62" i="5"/>
  <c r="E70" i="15" s="1"/>
  <c r="I63" i="5"/>
  <c r="I62" i="5" s="1"/>
  <c r="H63" i="5"/>
  <c r="G63" i="5"/>
  <c r="F63" i="5"/>
  <c r="F62" i="5" s="1"/>
  <c r="E63" i="5"/>
  <c r="E62" i="5" s="1"/>
  <c r="D63" i="5"/>
  <c r="D62" i="5" s="1"/>
  <c r="U62" i="5"/>
  <c r="T62" i="5"/>
  <c r="S62" i="5"/>
  <c r="Q62" i="5"/>
  <c r="K62" i="5"/>
  <c r="H62" i="5"/>
  <c r="G62" i="5"/>
  <c r="X61" i="5"/>
  <c r="W61" i="5"/>
  <c r="V60" i="5"/>
  <c r="U60" i="5"/>
  <c r="U59" i="5"/>
  <c r="U58" i="5"/>
  <c r="T60" i="5"/>
  <c r="T59" i="5" s="1"/>
  <c r="T58" i="5" s="1"/>
  <c r="S60" i="5"/>
  <c r="R60" i="5"/>
  <c r="Q60" i="5"/>
  <c r="Q59" i="5" s="1"/>
  <c r="Q58" i="5" s="1"/>
  <c r="P60" i="5"/>
  <c r="O60" i="5"/>
  <c r="O59" i="5" s="1"/>
  <c r="N60" i="5"/>
  <c r="M60" i="5"/>
  <c r="M59" i="5"/>
  <c r="L60" i="5"/>
  <c r="L59" i="5" s="1"/>
  <c r="K60" i="5"/>
  <c r="K59" i="5" s="1"/>
  <c r="J60" i="5"/>
  <c r="J59" i="5"/>
  <c r="E67" i="15" s="1"/>
  <c r="I60" i="5"/>
  <c r="I59" i="5" s="1"/>
  <c r="H60" i="5"/>
  <c r="G60" i="5"/>
  <c r="G59" i="5" s="1"/>
  <c r="G58" i="5" s="1"/>
  <c r="F60" i="5"/>
  <c r="F59" i="5" s="1"/>
  <c r="F58" i="5" s="1"/>
  <c r="E60" i="5"/>
  <c r="E59" i="5"/>
  <c r="D60" i="5"/>
  <c r="D59" i="5" s="1"/>
  <c r="V59" i="5"/>
  <c r="S59" i="5"/>
  <c r="R59" i="5"/>
  <c r="P59" i="5"/>
  <c r="P58" i="5" s="1"/>
  <c r="O58" i="5"/>
  <c r="N59" i="5"/>
  <c r="N58" i="5" s="1"/>
  <c r="K58" i="5"/>
  <c r="H59" i="5"/>
  <c r="H58" i="5" s="1"/>
  <c r="R58" i="5"/>
  <c r="M58" i="5"/>
  <c r="X57" i="5"/>
  <c r="W57" i="5"/>
  <c r="W56" i="5" s="1"/>
  <c r="W55" i="5" s="1"/>
  <c r="V56" i="5"/>
  <c r="V55" i="5" s="1"/>
  <c r="U56" i="5"/>
  <c r="U55" i="5" s="1"/>
  <c r="T56" i="5"/>
  <c r="S56" i="5"/>
  <c r="S55" i="5" s="1"/>
  <c r="R56" i="5"/>
  <c r="R55" i="5"/>
  <c r="Q56" i="5"/>
  <c r="Q55" i="5" s="1"/>
  <c r="P56" i="5"/>
  <c r="P55" i="5" s="1"/>
  <c r="O56" i="5"/>
  <c r="O55" i="5"/>
  <c r="N56" i="5"/>
  <c r="N55" i="5"/>
  <c r="M56" i="5"/>
  <c r="L56" i="5"/>
  <c r="K56" i="5"/>
  <c r="K55" i="5"/>
  <c r="J56" i="5"/>
  <c r="E64" i="15" s="1"/>
  <c r="J55" i="5"/>
  <c r="I56" i="5"/>
  <c r="I55" i="5" s="1"/>
  <c r="H56" i="5"/>
  <c r="H55" i="5" s="1"/>
  <c r="H49" i="5" s="1"/>
  <c r="G56" i="5"/>
  <c r="F56" i="5"/>
  <c r="F55" i="5"/>
  <c r="E56" i="5"/>
  <c r="E55" i="5" s="1"/>
  <c r="E49" i="5" s="1"/>
  <c r="D56" i="5"/>
  <c r="T55" i="5"/>
  <c r="M55" i="5"/>
  <c r="L55" i="5"/>
  <c r="G55" i="5"/>
  <c r="D55" i="5"/>
  <c r="X54" i="5"/>
  <c r="W54" i="5"/>
  <c r="V53" i="5"/>
  <c r="U53" i="5"/>
  <c r="T53" i="5"/>
  <c r="T49" i="5"/>
  <c r="S53" i="5"/>
  <c r="S50" i="5" s="1"/>
  <c r="R53" i="5"/>
  <c r="Q53" i="5"/>
  <c r="P53" i="5"/>
  <c r="P50" i="5" s="1"/>
  <c r="P49" i="5" s="1"/>
  <c r="O53" i="5"/>
  <c r="N53" i="5"/>
  <c r="M53" i="5"/>
  <c r="L53" i="5"/>
  <c r="K53" i="5"/>
  <c r="J53" i="5"/>
  <c r="E61" i="15" s="1"/>
  <c r="I53" i="5"/>
  <c r="H53" i="5"/>
  <c r="G53" i="5"/>
  <c r="F53" i="5"/>
  <c r="E53" i="5"/>
  <c r="D53" i="5"/>
  <c r="X52" i="5"/>
  <c r="W52" i="5"/>
  <c r="W51" i="5"/>
  <c r="V51" i="5"/>
  <c r="V50" i="5"/>
  <c r="V49" i="5" s="1"/>
  <c r="U51" i="5"/>
  <c r="U50" i="5" s="1"/>
  <c r="U49" i="5" s="1"/>
  <c r="T51" i="5"/>
  <c r="T50" i="5" s="1"/>
  <c r="S51" i="5"/>
  <c r="R51" i="5"/>
  <c r="R50" i="5"/>
  <c r="R49" i="5" s="1"/>
  <c r="Q51" i="5"/>
  <c r="Q50" i="5" s="1"/>
  <c r="P51" i="5"/>
  <c r="O51" i="5"/>
  <c r="O50" i="5"/>
  <c r="O49" i="5" s="1"/>
  <c r="N51" i="5"/>
  <c r="M51" i="5"/>
  <c r="L51" i="5"/>
  <c r="L50" i="5" s="1"/>
  <c r="K51" i="5"/>
  <c r="K50" i="5" s="1"/>
  <c r="J51" i="5"/>
  <c r="I51" i="5"/>
  <c r="H51" i="5"/>
  <c r="H50" i="5" s="1"/>
  <c r="G51" i="5"/>
  <c r="G50" i="5" s="1"/>
  <c r="G49" i="5" s="1"/>
  <c r="F51" i="5"/>
  <c r="F50" i="5" s="1"/>
  <c r="F49" i="5" s="1"/>
  <c r="E51" i="5"/>
  <c r="E50" i="5"/>
  <c r="D51" i="5"/>
  <c r="Q49" i="5"/>
  <c r="I50" i="5"/>
  <c r="I49" i="5" s="1"/>
  <c r="X48" i="5"/>
  <c r="W48" i="5"/>
  <c r="Y48" i="5" s="1"/>
  <c r="Y47" i="5" s="1"/>
  <c r="Y46" i="5" s="1"/>
  <c r="Y45" i="5" s="1"/>
  <c r="W47" i="5"/>
  <c r="W46" i="5" s="1"/>
  <c r="W45" i="5" s="1"/>
  <c r="V47" i="5"/>
  <c r="V46" i="5"/>
  <c r="V45" i="5" s="1"/>
  <c r="U47" i="5"/>
  <c r="T47" i="5"/>
  <c r="S47" i="5"/>
  <c r="S46" i="5"/>
  <c r="S45" i="5" s="1"/>
  <c r="R47" i="5"/>
  <c r="Q47" i="5"/>
  <c r="P47" i="5"/>
  <c r="P46" i="5" s="1"/>
  <c r="P45" i="5" s="1"/>
  <c r="O47" i="5"/>
  <c r="O46" i="5"/>
  <c r="O45" i="5" s="1"/>
  <c r="N47" i="5"/>
  <c r="M47" i="5"/>
  <c r="L47" i="5"/>
  <c r="L46" i="5" s="1"/>
  <c r="L45" i="5" s="1"/>
  <c r="K47" i="5"/>
  <c r="K46" i="5"/>
  <c r="K45" i="5"/>
  <c r="J47" i="5"/>
  <c r="I47" i="5"/>
  <c r="H47" i="5"/>
  <c r="G47" i="5"/>
  <c r="G46" i="5" s="1"/>
  <c r="G45" i="5" s="1"/>
  <c r="F47" i="5"/>
  <c r="F46" i="5" s="1"/>
  <c r="F45" i="5" s="1"/>
  <c r="E47" i="5"/>
  <c r="D47" i="5"/>
  <c r="D46" i="5" s="1"/>
  <c r="U46" i="5"/>
  <c r="U45" i="5" s="1"/>
  <c r="T46" i="5"/>
  <c r="T45" i="5" s="1"/>
  <c r="R46" i="5"/>
  <c r="R45" i="5" s="1"/>
  <c r="Q46" i="5"/>
  <c r="Q45" i="5"/>
  <c r="N46" i="5"/>
  <c r="N45" i="5" s="1"/>
  <c r="M46" i="5"/>
  <c r="M45" i="5" s="1"/>
  <c r="J46" i="5"/>
  <c r="E54" i="15" s="1"/>
  <c r="I46" i="5"/>
  <c r="I45" i="5" s="1"/>
  <c r="H46" i="5"/>
  <c r="E46" i="5"/>
  <c r="E45" i="5" s="1"/>
  <c r="Y44" i="5"/>
  <c r="Y43" i="5" s="1"/>
  <c r="Y42" i="5" s="1"/>
  <c r="X44" i="5"/>
  <c r="W44" i="5"/>
  <c r="W43" i="5"/>
  <c r="W42" i="5" s="1"/>
  <c r="V43" i="5"/>
  <c r="U43" i="5"/>
  <c r="T43" i="5"/>
  <c r="T42" i="5"/>
  <c r="S43" i="5"/>
  <c r="R43" i="5"/>
  <c r="Q43" i="5"/>
  <c r="Q42" i="5" s="1"/>
  <c r="P43" i="5"/>
  <c r="P42" i="5" s="1"/>
  <c r="O43" i="5"/>
  <c r="N43" i="5"/>
  <c r="N42" i="5" s="1"/>
  <c r="M43" i="5"/>
  <c r="M42" i="5" s="1"/>
  <c r="L43" i="5"/>
  <c r="L42" i="5" s="1"/>
  <c r="K43" i="5"/>
  <c r="J43" i="5"/>
  <c r="E51" i="15" s="1"/>
  <c r="I43" i="5"/>
  <c r="I42" i="5" s="1"/>
  <c r="H43" i="5"/>
  <c r="H42" i="5" s="1"/>
  <c r="X42" i="5" s="1"/>
  <c r="G43" i="5"/>
  <c r="F43" i="5"/>
  <c r="E43" i="5"/>
  <c r="D43" i="5"/>
  <c r="D42" i="5" s="1"/>
  <c r="V42" i="5"/>
  <c r="U42" i="5"/>
  <c r="S42" i="5"/>
  <c r="R42" i="5"/>
  <c r="O42" i="5"/>
  <c r="K42" i="5"/>
  <c r="J42" i="5"/>
  <c r="E50" i="15" s="1"/>
  <c r="G42" i="5"/>
  <c r="F42" i="5"/>
  <c r="E42" i="5"/>
  <c r="X41" i="5"/>
  <c r="W41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E48" i="15" s="1"/>
  <c r="I40" i="5"/>
  <c r="H40" i="5"/>
  <c r="G40" i="5"/>
  <c r="F40" i="5"/>
  <c r="X40" i="5"/>
  <c r="E40" i="5"/>
  <c r="D40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E47" i="15" s="1"/>
  <c r="I39" i="5"/>
  <c r="H39" i="5"/>
  <c r="G39" i="5"/>
  <c r="F39" i="5"/>
  <c r="E39" i="5"/>
  <c r="D39" i="5"/>
  <c r="X38" i="5"/>
  <c r="W38" i="5"/>
  <c r="W37" i="5" s="1"/>
  <c r="V37" i="5"/>
  <c r="V36" i="5"/>
  <c r="V35" i="5"/>
  <c r="V31" i="5" s="1"/>
  <c r="U37" i="5"/>
  <c r="U36" i="5" s="1"/>
  <c r="U35" i="5" s="1"/>
  <c r="T37" i="5"/>
  <c r="S37" i="5"/>
  <c r="R37" i="5"/>
  <c r="R36" i="5"/>
  <c r="Q37" i="5"/>
  <c r="Q36" i="5" s="1"/>
  <c r="P37" i="5"/>
  <c r="O37" i="5"/>
  <c r="O36" i="5" s="1"/>
  <c r="O35" i="5" s="1"/>
  <c r="N37" i="5"/>
  <c r="N36" i="5" s="1"/>
  <c r="M37" i="5"/>
  <c r="M36" i="5" s="1"/>
  <c r="L37" i="5"/>
  <c r="L36" i="5" s="1"/>
  <c r="L35" i="5" s="1"/>
  <c r="K37" i="5"/>
  <c r="K36" i="5" s="1"/>
  <c r="K35" i="5" s="1"/>
  <c r="K31" i="5" s="1"/>
  <c r="J37" i="5"/>
  <c r="I37" i="5"/>
  <c r="I36" i="5" s="1"/>
  <c r="H37" i="5"/>
  <c r="H36" i="5" s="1"/>
  <c r="G37" i="5"/>
  <c r="G36" i="5" s="1"/>
  <c r="G35" i="5"/>
  <c r="F37" i="5"/>
  <c r="F36" i="5" s="1"/>
  <c r="E37" i="5"/>
  <c r="E36" i="5" s="1"/>
  <c r="D37" i="5"/>
  <c r="T36" i="5"/>
  <c r="T35" i="5" s="1"/>
  <c r="S36" i="5"/>
  <c r="Q35" i="5"/>
  <c r="P36" i="5"/>
  <c r="P35" i="5" s="1"/>
  <c r="P31" i="5" s="1"/>
  <c r="H35" i="5"/>
  <c r="D36" i="5"/>
  <c r="D35" i="5" s="1"/>
  <c r="S35" i="5"/>
  <c r="S31" i="5"/>
  <c r="Y34" i="5"/>
  <c r="X34" i="5"/>
  <c r="W34" i="5"/>
  <c r="R34" i="5"/>
  <c r="W33" i="5"/>
  <c r="W32" i="5" s="1"/>
  <c r="V33" i="5"/>
  <c r="V32" i="5" s="1"/>
  <c r="U33" i="5"/>
  <c r="U32" i="5" s="1"/>
  <c r="U31" i="5"/>
  <c r="T33" i="5"/>
  <c r="T32" i="5" s="1"/>
  <c r="S33" i="5"/>
  <c r="R33" i="5"/>
  <c r="R32" i="5" s="1"/>
  <c r="Q33" i="5"/>
  <c r="Q32" i="5" s="1"/>
  <c r="P33" i="5"/>
  <c r="P32" i="5"/>
  <c r="O33" i="5"/>
  <c r="N33" i="5"/>
  <c r="M33" i="5"/>
  <c r="M32" i="5"/>
  <c r="L33" i="5"/>
  <c r="L32" i="5" s="1"/>
  <c r="L31" i="5" s="1"/>
  <c r="K33" i="5"/>
  <c r="K32" i="5" s="1"/>
  <c r="J33" i="5"/>
  <c r="E41" i="15" s="1"/>
  <c r="I33" i="5"/>
  <c r="I32" i="5" s="1"/>
  <c r="H33" i="5"/>
  <c r="H32" i="5" s="1"/>
  <c r="H31" i="5" s="1"/>
  <c r="G33" i="5"/>
  <c r="F33" i="5"/>
  <c r="F32" i="5" s="1"/>
  <c r="E33" i="5"/>
  <c r="D33" i="5"/>
  <c r="D32" i="5" s="1"/>
  <c r="D31" i="5" s="1"/>
  <c r="S32" i="5"/>
  <c r="O32" i="5"/>
  <c r="O31" i="5" s="1"/>
  <c r="N32" i="5"/>
  <c r="J32" i="5"/>
  <c r="E40" i="15" s="1"/>
  <c r="G32" i="5"/>
  <c r="G31" i="5"/>
  <c r="X30" i="5"/>
  <c r="W30" i="5"/>
  <c r="Y30" i="5" s="1"/>
  <c r="X29" i="5"/>
  <c r="W29" i="5"/>
  <c r="W28" i="5" s="1"/>
  <c r="W27" i="5" s="1"/>
  <c r="V28" i="5"/>
  <c r="V27" i="5" s="1"/>
  <c r="U28" i="5"/>
  <c r="U27" i="5" s="1"/>
  <c r="T28" i="5"/>
  <c r="T27" i="5" s="1"/>
  <c r="S28" i="5"/>
  <c r="S27" i="5" s="1"/>
  <c r="R28" i="5"/>
  <c r="R27" i="5"/>
  <c r="Q28" i="5"/>
  <c r="Q27" i="5"/>
  <c r="P28" i="5"/>
  <c r="P27" i="5" s="1"/>
  <c r="O28" i="5"/>
  <c r="O27" i="5"/>
  <c r="N28" i="5"/>
  <c r="N27" i="5" s="1"/>
  <c r="M28" i="5"/>
  <c r="M27" i="5" s="1"/>
  <c r="L28" i="5"/>
  <c r="L27" i="5" s="1"/>
  <c r="L17" i="5" s="1"/>
  <c r="K28" i="5"/>
  <c r="K27" i="5" s="1"/>
  <c r="J28" i="5"/>
  <c r="E36" i="15" s="1"/>
  <c r="I28" i="5"/>
  <c r="H28" i="5"/>
  <c r="H27" i="5" s="1"/>
  <c r="G28" i="5"/>
  <c r="G27" i="5" s="1"/>
  <c r="F28" i="5"/>
  <c r="F27" i="5" s="1"/>
  <c r="E28" i="5"/>
  <c r="E27" i="5" s="1"/>
  <c r="D28" i="5"/>
  <c r="D27" i="5" s="1"/>
  <c r="J27" i="5"/>
  <c r="E35" i="15" s="1"/>
  <c r="X26" i="5"/>
  <c r="Y26" i="5" s="1"/>
  <c r="W26" i="5"/>
  <c r="V24" i="5"/>
  <c r="U24" i="5"/>
  <c r="U23" i="5" s="1"/>
  <c r="T24" i="5"/>
  <c r="T23" i="5" s="1"/>
  <c r="S24" i="5"/>
  <c r="R24" i="5"/>
  <c r="P24" i="5"/>
  <c r="P23" i="5" s="1"/>
  <c r="O24" i="5"/>
  <c r="O23" i="5"/>
  <c r="O18" i="5"/>
  <c r="N24" i="5"/>
  <c r="M24" i="5"/>
  <c r="L24" i="5"/>
  <c r="L23" i="5"/>
  <c r="L18" i="5" s="1"/>
  <c r="K24" i="5"/>
  <c r="K23" i="5" s="1"/>
  <c r="J24" i="5"/>
  <c r="E32" i="15" s="1"/>
  <c r="I24" i="5"/>
  <c r="H24" i="5"/>
  <c r="H23" i="5" s="1"/>
  <c r="G24" i="5"/>
  <c r="G23" i="5" s="1"/>
  <c r="F24" i="5"/>
  <c r="E24" i="5"/>
  <c r="D24" i="5"/>
  <c r="D23" i="5" s="1"/>
  <c r="V23" i="5"/>
  <c r="S23" i="5"/>
  <c r="R23" i="5"/>
  <c r="N23" i="5"/>
  <c r="M23" i="5"/>
  <c r="J23" i="5"/>
  <c r="E31" i="15" s="1"/>
  <c r="I23" i="5"/>
  <c r="F23" i="5"/>
  <c r="E23" i="5"/>
  <c r="Y22" i="5"/>
  <c r="X22" i="5"/>
  <c r="W22" i="5"/>
  <c r="X21" i="5"/>
  <c r="W21" i="5"/>
  <c r="Y21" i="5" s="1"/>
  <c r="V20" i="5"/>
  <c r="V19" i="5" s="1"/>
  <c r="V18" i="5" s="1"/>
  <c r="V17" i="5" s="1"/>
  <c r="U20" i="5"/>
  <c r="U19" i="5" s="1"/>
  <c r="T20" i="5"/>
  <c r="S20" i="5"/>
  <c r="S19" i="5" s="1"/>
  <c r="S18" i="5" s="1"/>
  <c r="R20" i="5"/>
  <c r="R19" i="5" s="1"/>
  <c r="Q20" i="5"/>
  <c r="P20" i="5"/>
  <c r="P19" i="5" s="1"/>
  <c r="O20" i="5"/>
  <c r="N20" i="5"/>
  <c r="N19" i="5"/>
  <c r="M20" i="5"/>
  <c r="M19" i="5" s="1"/>
  <c r="M18" i="5" s="1"/>
  <c r="L20" i="5"/>
  <c r="K20" i="5"/>
  <c r="K19" i="5" s="1"/>
  <c r="J20" i="5"/>
  <c r="I20" i="5"/>
  <c r="I19" i="5"/>
  <c r="I18" i="5" s="1"/>
  <c r="H20" i="5"/>
  <c r="H19" i="5" s="1"/>
  <c r="G20" i="5"/>
  <c r="F20" i="5"/>
  <c r="E20" i="5"/>
  <c r="E19" i="5"/>
  <c r="D20" i="5"/>
  <c r="T19" i="5"/>
  <c r="Q19" i="5"/>
  <c r="O19" i="5"/>
  <c r="L19" i="5"/>
  <c r="H18" i="5"/>
  <c r="H17" i="5" s="1"/>
  <c r="G19" i="5"/>
  <c r="D19" i="5"/>
  <c r="V12" i="5"/>
  <c r="V11" i="5" s="1"/>
  <c r="U12" i="5"/>
  <c r="U11" i="5" s="1"/>
  <c r="T12" i="5"/>
  <c r="T11" i="5" s="1"/>
  <c r="S12" i="5"/>
  <c r="S11" i="5" s="1"/>
  <c r="R12" i="5"/>
  <c r="R11" i="5"/>
  <c r="Q12" i="5"/>
  <c r="Q11" i="5" s="1"/>
  <c r="P12" i="5"/>
  <c r="P11" i="5" s="1"/>
  <c r="O12" i="5"/>
  <c r="O11" i="5"/>
  <c r="N12" i="5"/>
  <c r="N11" i="5" s="1"/>
  <c r="M12" i="5"/>
  <c r="L12" i="5"/>
  <c r="L11" i="5" s="1"/>
  <c r="K12" i="5"/>
  <c r="K11" i="5" s="1"/>
  <c r="J12" i="5"/>
  <c r="J11" i="5" s="1"/>
  <c r="E19" i="15" s="1"/>
  <c r="I12" i="5"/>
  <c r="I11" i="5" s="1"/>
  <c r="X11" i="5" s="1"/>
  <c r="H12" i="5"/>
  <c r="H11" i="5" s="1"/>
  <c r="G12" i="5"/>
  <c r="G11" i="5" s="1"/>
  <c r="F12" i="5"/>
  <c r="F11" i="5" s="1"/>
  <c r="E12" i="5"/>
  <c r="E11" i="5"/>
  <c r="D12" i="5"/>
  <c r="D11" i="5" s="1"/>
  <c r="M11" i="5"/>
  <c r="X10" i="5"/>
  <c r="W10" i="5"/>
  <c r="X9" i="5"/>
  <c r="W9" i="5"/>
  <c r="Y9" i="5"/>
  <c r="X8" i="5"/>
  <c r="W8" i="5"/>
  <c r="W7" i="5"/>
  <c r="V7" i="5"/>
  <c r="V6" i="5" s="1"/>
  <c r="V5" i="5" s="1"/>
  <c r="U7" i="5"/>
  <c r="U6" i="5" s="1"/>
  <c r="U5" i="5" s="1"/>
  <c r="T7" i="5"/>
  <c r="T6" i="5" s="1"/>
  <c r="T5" i="5" s="1"/>
  <c r="S7" i="5"/>
  <c r="S6" i="5" s="1"/>
  <c r="S5" i="5" s="1"/>
  <c r="R7" i="5"/>
  <c r="R6" i="5" s="1"/>
  <c r="R5" i="5" s="1"/>
  <c r="Q7" i="5"/>
  <c r="Q6" i="5" s="1"/>
  <c r="P7" i="5"/>
  <c r="P6" i="5" s="1"/>
  <c r="P5" i="5" s="1"/>
  <c r="O7" i="5"/>
  <c r="O6" i="5" s="1"/>
  <c r="O5" i="5" s="1"/>
  <c r="N7" i="5"/>
  <c r="N6" i="5" s="1"/>
  <c r="N5" i="5" s="1"/>
  <c r="M7" i="5"/>
  <c r="M6" i="5" s="1"/>
  <c r="M5" i="5"/>
  <c r="L7" i="5"/>
  <c r="K7" i="5"/>
  <c r="K6" i="5"/>
  <c r="K5" i="5"/>
  <c r="J7" i="5"/>
  <c r="E15" i="15" s="1"/>
  <c r="I7" i="5"/>
  <c r="I6" i="5" s="1"/>
  <c r="I5" i="5" s="1"/>
  <c r="H7" i="5"/>
  <c r="H6" i="5"/>
  <c r="H5" i="5" s="1"/>
  <c r="G7" i="5"/>
  <c r="G6" i="5" s="1"/>
  <c r="G5" i="5" s="1"/>
  <c r="F7" i="5"/>
  <c r="F6" i="5"/>
  <c r="F5" i="5" s="1"/>
  <c r="E7" i="5"/>
  <c r="E6" i="5"/>
  <c r="E5" i="5" s="1"/>
  <c r="D7" i="5"/>
  <c r="D6" i="5" s="1"/>
  <c r="Q5" i="5"/>
  <c r="D5" i="5"/>
  <c r="Q25" i="4"/>
  <c r="W24" i="4"/>
  <c r="M25" i="4"/>
  <c r="W25" i="4" s="1"/>
  <c r="P103" i="4"/>
  <c r="P102" i="4" s="1"/>
  <c r="V103" i="4"/>
  <c r="V102" i="4" s="1"/>
  <c r="T103" i="4"/>
  <c r="T102" i="4"/>
  <c r="S103" i="4"/>
  <c r="S102" i="4" s="1"/>
  <c r="R103" i="4"/>
  <c r="R102" i="4"/>
  <c r="O103" i="4"/>
  <c r="O102" i="4" s="1"/>
  <c r="N103" i="4"/>
  <c r="M103" i="4"/>
  <c r="L103" i="4"/>
  <c r="L102" i="4" s="1"/>
  <c r="K103" i="4"/>
  <c r="K102" i="4"/>
  <c r="J103" i="4"/>
  <c r="I103" i="4"/>
  <c r="I102" i="4"/>
  <c r="H103" i="4"/>
  <c r="H102" i="4" s="1"/>
  <c r="G103" i="4"/>
  <c r="F103" i="4"/>
  <c r="F102" i="4"/>
  <c r="E103" i="4"/>
  <c r="E102" i="4" s="1"/>
  <c r="D103" i="4"/>
  <c r="D102" i="4" s="1"/>
  <c r="N102" i="4"/>
  <c r="M102" i="4"/>
  <c r="G102" i="4"/>
  <c r="R98" i="4"/>
  <c r="Q99" i="4"/>
  <c r="Q98" i="4" s="1"/>
  <c r="M99" i="4"/>
  <c r="M98" i="4"/>
  <c r="I99" i="4"/>
  <c r="I98" i="4" s="1"/>
  <c r="V99" i="4"/>
  <c r="U99" i="4"/>
  <c r="U98" i="4" s="1"/>
  <c r="J99" i="4"/>
  <c r="J98" i="4" s="1"/>
  <c r="D108" i="15" s="1"/>
  <c r="F99" i="4"/>
  <c r="F98" i="4" s="1"/>
  <c r="V98" i="4"/>
  <c r="V96" i="4"/>
  <c r="V93" i="4" s="1"/>
  <c r="U96" i="4"/>
  <c r="S96" i="4"/>
  <c r="Q96" i="4"/>
  <c r="N96" i="4"/>
  <c r="L96" i="4"/>
  <c r="H96" i="4"/>
  <c r="T96" i="4"/>
  <c r="R96" i="4"/>
  <c r="R93" i="4" s="1"/>
  <c r="P96" i="4"/>
  <c r="O96" i="4"/>
  <c r="M96" i="4"/>
  <c r="M93" i="4"/>
  <c r="K96" i="4"/>
  <c r="J96" i="4"/>
  <c r="J93" i="4"/>
  <c r="D103" i="15" s="1"/>
  <c r="I96" i="4"/>
  <c r="I93" i="4" s="1"/>
  <c r="G96" i="4"/>
  <c r="E96" i="4"/>
  <c r="D96" i="4"/>
  <c r="D93" i="4"/>
  <c r="V94" i="4"/>
  <c r="U94" i="4"/>
  <c r="T94" i="4"/>
  <c r="S94" i="4"/>
  <c r="S93" i="4"/>
  <c r="R94" i="4"/>
  <c r="Q94" i="4"/>
  <c r="Q93" i="4" s="1"/>
  <c r="P94" i="4"/>
  <c r="P93" i="4"/>
  <c r="O94" i="4"/>
  <c r="N94" i="4"/>
  <c r="M94" i="4"/>
  <c r="L94" i="4"/>
  <c r="K94" i="4"/>
  <c r="K93" i="4" s="1"/>
  <c r="J94" i="4"/>
  <c r="I94" i="4"/>
  <c r="H94" i="4"/>
  <c r="G94" i="4"/>
  <c r="F94" i="4"/>
  <c r="E94" i="4"/>
  <c r="E93" i="4" s="1"/>
  <c r="D94" i="4"/>
  <c r="V91" i="4"/>
  <c r="U91" i="4"/>
  <c r="S91" i="4"/>
  <c r="S88" i="4" s="1"/>
  <c r="R91" i="4"/>
  <c r="M91" i="4"/>
  <c r="J91" i="4"/>
  <c r="D101" i="15" s="1"/>
  <c r="I91" i="4"/>
  <c r="F91" i="4"/>
  <c r="T91" i="4"/>
  <c r="Q91" i="4"/>
  <c r="P91" i="4"/>
  <c r="O91" i="4"/>
  <c r="O88" i="4" s="1"/>
  <c r="N91" i="4"/>
  <c r="L91" i="4"/>
  <c r="K91" i="4"/>
  <c r="H91" i="4"/>
  <c r="G91" i="4"/>
  <c r="D91" i="4"/>
  <c r="Y89" i="4"/>
  <c r="W89" i="4"/>
  <c r="V89" i="4"/>
  <c r="V88" i="4"/>
  <c r="U89" i="4"/>
  <c r="U88" i="4" s="1"/>
  <c r="T89" i="4"/>
  <c r="S89" i="4"/>
  <c r="R89" i="4"/>
  <c r="R88" i="4" s="1"/>
  <c r="Q89" i="4"/>
  <c r="Q88" i="4" s="1"/>
  <c r="P89" i="4"/>
  <c r="P88" i="4"/>
  <c r="O89" i="4"/>
  <c r="N89" i="4"/>
  <c r="N88" i="4" s="1"/>
  <c r="M89" i="4"/>
  <c r="L89" i="4"/>
  <c r="K89" i="4"/>
  <c r="J89" i="4"/>
  <c r="D99" i="15" s="1"/>
  <c r="I89" i="4"/>
  <c r="I88" i="4" s="1"/>
  <c r="H89" i="4"/>
  <c r="G89" i="4"/>
  <c r="F89" i="4"/>
  <c r="E89" i="4"/>
  <c r="D89" i="4"/>
  <c r="D88" i="4" s="1"/>
  <c r="Q86" i="4"/>
  <c r="X87" i="4"/>
  <c r="V86" i="4"/>
  <c r="U86" i="4"/>
  <c r="U83" i="4" s="1"/>
  <c r="U82" i="4" s="1"/>
  <c r="T86" i="4"/>
  <c r="S86" i="4"/>
  <c r="R86" i="4"/>
  <c r="P86" i="4"/>
  <c r="O86" i="4"/>
  <c r="N86" i="4"/>
  <c r="M86" i="4"/>
  <c r="M83" i="4"/>
  <c r="M82" i="4" s="1"/>
  <c r="M81" i="4" s="1"/>
  <c r="L86" i="4"/>
  <c r="K86" i="4"/>
  <c r="J86" i="4"/>
  <c r="D94" i="15" s="1"/>
  <c r="I86" i="4"/>
  <c r="X86" i="4" s="1"/>
  <c r="H86" i="4"/>
  <c r="G86" i="4"/>
  <c r="F86" i="4"/>
  <c r="E86" i="4"/>
  <c r="D86" i="4"/>
  <c r="T84" i="4"/>
  <c r="T83" i="4" s="1"/>
  <c r="Q84" i="4"/>
  <c r="P84" i="4"/>
  <c r="P83" i="4" s="1"/>
  <c r="P82" i="4" s="1"/>
  <c r="P81" i="4" s="1"/>
  <c r="V84" i="4"/>
  <c r="V83" i="4" s="1"/>
  <c r="U84" i="4"/>
  <c r="S84" i="4"/>
  <c r="R83" i="4"/>
  <c r="O84" i="4"/>
  <c r="O83" i="4" s="1"/>
  <c r="N84" i="4"/>
  <c r="N83" i="4" s="1"/>
  <c r="M84" i="4"/>
  <c r="K84" i="4"/>
  <c r="K83" i="4"/>
  <c r="J84" i="4"/>
  <c r="D92" i="15" s="1"/>
  <c r="I84" i="4"/>
  <c r="G84" i="4"/>
  <c r="G83" i="4" s="1"/>
  <c r="G82" i="4" s="1"/>
  <c r="G81" i="4" s="1"/>
  <c r="S83" i="4"/>
  <c r="X80" i="4"/>
  <c r="Y80" i="4" s="1"/>
  <c r="Y79" i="4" s="1"/>
  <c r="Y78" i="4" s="1"/>
  <c r="W79" i="4"/>
  <c r="V79" i="4"/>
  <c r="U79" i="4"/>
  <c r="U78" i="4" s="1"/>
  <c r="T79" i="4"/>
  <c r="T78" i="4" s="1"/>
  <c r="S79" i="4"/>
  <c r="R79" i="4"/>
  <c r="R78" i="4" s="1"/>
  <c r="Q79" i="4"/>
  <c r="Q78" i="4" s="1"/>
  <c r="P79" i="4"/>
  <c r="P78" i="4"/>
  <c r="O79" i="4"/>
  <c r="O78" i="4" s="1"/>
  <c r="N79" i="4"/>
  <c r="M79" i="4"/>
  <c r="M78" i="4"/>
  <c r="L79" i="4"/>
  <c r="L78" i="4" s="1"/>
  <c r="K79" i="4"/>
  <c r="J79" i="4"/>
  <c r="I79" i="4"/>
  <c r="H79" i="4"/>
  <c r="H78" i="4"/>
  <c r="G79" i="4"/>
  <c r="G78" i="4" s="1"/>
  <c r="F79" i="4"/>
  <c r="E79" i="4"/>
  <c r="D79" i="4"/>
  <c r="D78" i="4"/>
  <c r="W78" i="4"/>
  <c r="V78" i="4"/>
  <c r="S78" i="4"/>
  <c r="N78" i="4"/>
  <c r="K78" i="4"/>
  <c r="J78" i="4"/>
  <c r="D86" i="15" s="1"/>
  <c r="F78" i="4"/>
  <c r="E78" i="4"/>
  <c r="X77" i="4"/>
  <c r="W77" i="4"/>
  <c r="V76" i="4"/>
  <c r="U76" i="4"/>
  <c r="T76" i="4"/>
  <c r="S76" i="4"/>
  <c r="S71" i="4" s="1"/>
  <c r="R76" i="4"/>
  <c r="Q76" i="4"/>
  <c r="P76" i="4"/>
  <c r="P71" i="4"/>
  <c r="O76" i="4"/>
  <c r="N76" i="4"/>
  <c r="M76" i="4"/>
  <c r="L76" i="4"/>
  <c r="K76" i="4"/>
  <c r="J76" i="4"/>
  <c r="D84" i="15" s="1"/>
  <c r="I76" i="4"/>
  <c r="H76" i="4"/>
  <c r="G76" i="4"/>
  <c r="F76" i="4"/>
  <c r="E76" i="4"/>
  <c r="D76" i="4"/>
  <c r="X75" i="4"/>
  <c r="W75" i="4"/>
  <c r="V74" i="4"/>
  <c r="V71" i="4" s="1"/>
  <c r="U74" i="4"/>
  <c r="T74" i="4"/>
  <c r="S74" i="4"/>
  <c r="R74" i="4"/>
  <c r="Q74" i="4"/>
  <c r="P74" i="4"/>
  <c r="O74" i="4"/>
  <c r="O71" i="4"/>
  <c r="N74" i="4"/>
  <c r="M74" i="4"/>
  <c r="L74" i="4"/>
  <c r="K74" i="4"/>
  <c r="J74" i="4"/>
  <c r="D82" i="15" s="1"/>
  <c r="I74" i="4"/>
  <c r="I71" i="4"/>
  <c r="H74" i="4"/>
  <c r="G74" i="4"/>
  <c r="G71" i="4"/>
  <c r="F74" i="4"/>
  <c r="E74" i="4"/>
  <c r="D74" i="4"/>
  <c r="X73" i="4"/>
  <c r="W73" i="4"/>
  <c r="V72" i="4"/>
  <c r="U72" i="4"/>
  <c r="T72" i="4"/>
  <c r="T71" i="4" s="1"/>
  <c r="S72" i="4"/>
  <c r="R72" i="4"/>
  <c r="R71" i="4" s="1"/>
  <c r="Q72" i="4"/>
  <c r="P72" i="4"/>
  <c r="O72" i="4"/>
  <c r="N72" i="4"/>
  <c r="M72" i="4"/>
  <c r="M71" i="4" s="1"/>
  <c r="L72" i="4"/>
  <c r="K72" i="4"/>
  <c r="J72" i="4"/>
  <c r="D80" i="15" s="1"/>
  <c r="I72" i="4"/>
  <c r="H72" i="4"/>
  <c r="H71" i="4" s="1"/>
  <c r="G72" i="4"/>
  <c r="F72" i="4"/>
  <c r="E72" i="4"/>
  <c r="D72" i="4"/>
  <c r="D71" i="4"/>
  <c r="X70" i="4"/>
  <c r="W70" i="4"/>
  <c r="V69" i="4"/>
  <c r="V68" i="4"/>
  <c r="V65" i="4" s="1"/>
  <c r="U69" i="4"/>
  <c r="T69" i="4"/>
  <c r="S69" i="4"/>
  <c r="S68" i="4" s="1"/>
  <c r="R69" i="4"/>
  <c r="R68" i="4" s="1"/>
  <c r="R65" i="4" s="1"/>
  <c r="Q69" i="4"/>
  <c r="P69" i="4"/>
  <c r="P68" i="4" s="1"/>
  <c r="O69" i="4"/>
  <c r="O68" i="4" s="1"/>
  <c r="N69" i="4"/>
  <c r="N68" i="4" s="1"/>
  <c r="M69" i="4"/>
  <c r="L69" i="4"/>
  <c r="K69" i="4"/>
  <c r="J69" i="4"/>
  <c r="J68" i="4"/>
  <c r="D76" i="15" s="1"/>
  <c r="I69" i="4"/>
  <c r="I68" i="4" s="1"/>
  <c r="H69" i="4"/>
  <c r="G69" i="4"/>
  <c r="G68" i="4" s="1"/>
  <c r="G65" i="4" s="1"/>
  <c r="F69" i="4"/>
  <c r="F68" i="4" s="1"/>
  <c r="E69" i="4"/>
  <c r="D69" i="4"/>
  <c r="D68" i="4" s="1"/>
  <c r="U68" i="4"/>
  <c r="U65" i="4" s="1"/>
  <c r="T68" i="4"/>
  <c r="S65" i="4"/>
  <c r="Q68" i="4"/>
  <c r="M68" i="4"/>
  <c r="L68" i="4"/>
  <c r="L65" i="4" s="1"/>
  <c r="K68" i="4"/>
  <c r="H68" i="4"/>
  <c r="H65" i="4"/>
  <c r="E68" i="4"/>
  <c r="Y67" i="4"/>
  <c r="Y66" i="4"/>
  <c r="X67" i="4"/>
  <c r="W67" i="4"/>
  <c r="W66" i="4"/>
  <c r="V66" i="4"/>
  <c r="U66" i="4"/>
  <c r="T66" i="4"/>
  <c r="T65" i="4" s="1"/>
  <c r="S66" i="4"/>
  <c r="R66" i="4"/>
  <c r="Q66" i="4"/>
  <c r="Q65" i="4"/>
  <c r="P66" i="4"/>
  <c r="O66" i="4"/>
  <c r="N66" i="4"/>
  <c r="M66" i="4"/>
  <c r="M65" i="4" s="1"/>
  <c r="L66" i="4"/>
  <c r="K66" i="4"/>
  <c r="J66" i="4"/>
  <c r="D74" i="15" s="1"/>
  <c r="J65" i="4"/>
  <c r="D73" i="15" s="1"/>
  <c r="I66" i="4"/>
  <c r="H66" i="4"/>
  <c r="G66" i="4"/>
  <c r="F66" i="4"/>
  <c r="E66" i="4"/>
  <c r="E65" i="4" s="1"/>
  <c r="D66" i="4"/>
  <c r="D65" i="4" s="1"/>
  <c r="P65" i="4"/>
  <c r="O65" i="4"/>
  <c r="K65" i="4"/>
  <c r="Y64" i="4"/>
  <c r="Y63" i="4"/>
  <c r="Y62" i="4" s="1"/>
  <c r="X64" i="4"/>
  <c r="W64" i="4"/>
  <c r="W63" i="4"/>
  <c r="W62" i="4" s="1"/>
  <c r="V63" i="4"/>
  <c r="U63" i="4"/>
  <c r="T63" i="4"/>
  <c r="T62" i="4"/>
  <c r="S63" i="4"/>
  <c r="R63" i="4"/>
  <c r="Q63" i="4"/>
  <c r="P63" i="4"/>
  <c r="P62" i="4" s="1"/>
  <c r="O63" i="4"/>
  <c r="N63" i="4"/>
  <c r="N62" i="4" s="1"/>
  <c r="M63" i="4"/>
  <c r="M62" i="4" s="1"/>
  <c r="L63" i="4"/>
  <c r="L62" i="4"/>
  <c r="K63" i="4"/>
  <c r="K62" i="4" s="1"/>
  <c r="K58" i="4" s="1"/>
  <c r="J63" i="4"/>
  <c r="I63" i="4"/>
  <c r="H63" i="4"/>
  <c r="H62" i="4" s="1"/>
  <c r="G63" i="4"/>
  <c r="F63" i="4"/>
  <c r="E63" i="4"/>
  <c r="D63" i="4"/>
  <c r="D62" i="4" s="1"/>
  <c r="V62" i="4"/>
  <c r="U62" i="4"/>
  <c r="S62" i="4"/>
  <c r="R62" i="4"/>
  <c r="Q62" i="4"/>
  <c r="O62" i="4"/>
  <c r="J62" i="4"/>
  <c r="D70" i="15" s="1"/>
  <c r="I62" i="4"/>
  <c r="G62" i="4"/>
  <c r="F62" i="4"/>
  <c r="E62" i="4"/>
  <c r="X61" i="4"/>
  <c r="Y59" i="4"/>
  <c r="Y58" i="4" s="1"/>
  <c r="W61" i="4"/>
  <c r="Y61" i="4" s="1"/>
  <c r="Y60" i="4" s="1"/>
  <c r="V60" i="4"/>
  <c r="V59" i="4" s="1"/>
  <c r="U60" i="4"/>
  <c r="T60" i="4"/>
  <c r="T59" i="4" s="1"/>
  <c r="S60" i="4"/>
  <c r="S59" i="4" s="1"/>
  <c r="S58" i="4" s="1"/>
  <c r="R60" i="4"/>
  <c r="Q60" i="4"/>
  <c r="Q59" i="4" s="1"/>
  <c r="P60" i="4"/>
  <c r="P59" i="4" s="1"/>
  <c r="O60" i="4"/>
  <c r="O59" i="4" s="1"/>
  <c r="N60" i="4"/>
  <c r="N59" i="4"/>
  <c r="N58" i="4" s="1"/>
  <c r="M60" i="4"/>
  <c r="L60" i="4"/>
  <c r="L59" i="4" s="1"/>
  <c r="K60" i="4"/>
  <c r="K59" i="4" s="1"/>
  <c r="J60" i="4"/>
  <c r="I60" i="4"/>
  <c r="H60" i="4"/>
  <c r="H59" i="4" s="1"/>
  <c r="G60" i="4"/>
  <c r="F60" i="4"/>
  <c r="F59" i="4"/>
  <c r="F58" i="4"/>
  <c r="E60" i="4"/>
  <c r="D60" i="4"/>
  <c r="D59" i="4"/>
  <c r="U59" i="4"/>
  <c r="R59" i="4"/>
  <c r="M59" i="4"/>
  <c r="M58" i="4" s="1"/>
  <c r="I59" i="4"/>
  <c r="I58" i="4" s="1"/>
  <c r="E59" i="4"/>
  <c r="E58" i="4" s="1"/>
  <c r="R58" i="4"/>
  <c r="Q58" i="4"/>
  <c r="X57" i="4"/>
  <c r="W57" i="4"/>
  <c r="W56" i="4" s="1"/>
  <c r="W55" i="4" s="1"/>
  <c r="V56" i="4"/>
  <c r="V55" i="4"/>
  <c r="U56" i="4"/>
  <c r="U55" i="4" s="1"/>
  <c r="T56" i="4"/>
  <c r="S56" i="4"/>
  <c r="S55" i="4"/>
  <c r="S49" i="4" s="1"/>
  <c r="R56" i="4"/>
  <c r="R55" i="4" s="1"/>
  <c r="Q56" i="4"/>
  <c r="P56" i="4"/>
  <c r="P55" i="4" s="1"/>
  <c r="O56" i="4"/>
  <c r="O55" i="4" s="1"/>
  <c r="N56" i="4"/>
  <c r="N55" i="4"/>
  <c r="M56" i="4"/>
  <c r="M55" i="4" s="1"/>
  <c r="L56" i="4"/>
  <c r="K56" i="4"/>
  <c r="K55" i="4"/>
  <c r="J56" i="4"/>
  <c r="I56" i="4"/>
  <c r="H56" i="4"/>
  <c r="G56" i="4"/>
  <c r="G55" i="4" s="1"/>
  <c r="F56" i="4"/>
  <c r="F55" i="4"/>
  <c r="F49" i="4" s="1"/>
  <c r="E56" i="4"/>
  <c r="D56" i="4"/>
  <c r="T55" i="4"/>
  <c r="Q55" i="4"/>
  <c r="Q49" i="4" s="1"/>
  <c r="L55" i="4"/>
  <c r="I55" i="4"/>
  <c r="H55" i="4"/>
  <c r="E55" i="4"/>
  <c r="D55" i="4"/>
  <c r="Y54" i="4"/>
  <c r="X54" i="4"/>
  <c r="W54" i="4"/>
  <c r="W53" i="4" s="1"/>
  <c r="Y53" i="4"/>
  <c r="V53" i="4"/>
  <c r="U53" i="4"/>
  <c r="T53" i="4"/>
  <c r="S53" i="4"/>
  <c r="S50" i="4" s="1"/>
  <c r="R53" i="4"/>
  <c r="Q53" i="4"/>
  <c r="P53" i="4"/>
  <c r="P50" i="4"/>
  <c r="P49" i="4" s="1"/>
  <c r="O53" i="4"/>
  <c r="N53" i="4"/>
  <c r="M53" i="4"/>
  <c r="M50" i="4" s="1"/>
  <c r="M49" i="4" s="1"/>
  <c r="L53" i="4"/>
  <c r="K53" i="4"/>
  <c r="J53" i="4"/>
  <c r="D61" i="15" s="1"/>
  <c r="I53" i="4"/>
  <c r="H53" i="4"/>
  <c r="H50" i="4"/>
  <c r="H49" i="4"/>
  <c r="G53" i="4"/>
  <c r="F53" i="4"/>
  <c r="E53" i="4"/>
  <c r="D53" i="4"/>
  <c r="X52" i="4"/>
  <c r="W52" i="4"/>
  <c r="W51" i="4" s="1"/>
  <c r="V51" i="4"/>
  <c r="V50" i="4"/>
  <c r="U51" i="4"/>
  <c r="U50" i="4"/>
  <c r="U49" i="4"/>
  <c r="T51" i="4"/>
  <c r="S51" i="4"/>
  <c r="R51" i="4"/>
  <c r="R50" i="4" s="1"/>
  <c r="R49" i="4" s="1"/>
  <c r="Q51" i="4"/>
  <c r="Q50" i="4" s="1"/>
  <c r="P51" i="4"/>
  <c r="O51" i="4"/>
  <c r="N51" i="4"/>
  <c r="N50" i="4" s="1"/>
  <c r="N49" i="4" s="1"/>
  <c r="M51" i="4"/>
  <c r="L51" i="4"/>
  <c r="L50" i="4" s="1"/>
  <c r="L49" i="4" s="1"/>
  <c r="K51" i="4"/>
  <c r="K50" i="4" s="1"/>
  <c r="K49" i="4" s="1"/>
  <c r="J51" i="4"/>
  <c r="D59" i="15" s="1"/>
  <c r="J50" i="4"/>
  <c r="I51" i="4"/>
  <c r="H51" i="4"/>
  <c r="G51" i="4"/>
  <c r="G50" i="4"/>
  <c r="G49" i="4" s="1"/>
  <c r="F51" i="4"/>
  <c r="F50" i="4" s="1"/>
  <c r="E51" i="4"/>
  <c r="D51" i="4"/>
  <c r="T50" i="4"/>
  <c r="T49" i="4" s="1"/>
  <c r="O50" i="4"/>
  <c r="I50" i="4"/>
  <c r="I49" i="4" s="1"/>
  <c r="O49" i="4"/>
  <c r="X48" i="4"/>
  <c r="W48" i="4"/>
  <c r="Y48" i="4" s="1"/>
  <c r="Y47" i="4" s="1"/>
  <c r="Y46" i="4" s="1"/>
  <c r="Y45" i="4" s="1"/>
  <c r="V47" i="4"/>
  <c r="V46" i="4" s="1"/>
  <c r="V45" i="4"/>
  <c r="U47" i="4"/>
  <c r="U46" i="4" s="1"/>
  <c r="U45" i="4" s="1"/>
  <c r="T47" i="4"/>
  <c r="T46" i="4" s="1"/>
  <c r="T45" i="4" s="1"/>
  <c r="S47" i="4"/>
  <c r="S46" i="4" s="1"/>
  <c r="S45" i="4" s="1"/>
  <c r="R47" i="4"/>
  <c r="R46" i="4" s="1"/>
  <c r="R45" i="4" s="1"/>
  <c r="Q47" i="4"/>
  <c r="P47" i="4"/>
  <c r="O47" i="4"/>
  <c r="O46" i="4"/>
  <c r="O45" i="4" s="1"/>
  <c r="N47" i="4"/>
  <c r="N46" i="4" s="1"/>
  <c r="N45" i="4" s="1"/>
  <c r="M47" i="4"/>
  <c r="L47" i="4"/>
  <c r="L46" i="4"/>
  <c r="L45" i="4" s="1"/>
  <c r="K47" i="4"/>
  <c r="K46" i="4" s="1"/>
  <c r="K45" i="4" s="1"/>
  <c r="J47" i="4"/>
  <c r="I47" i="4"/>
  <c r="I46" i="4" s="1"/>
  <c r="I45" i="4" s="1"/>
  <c r="H47" i="4"/>
  <c r="H46" i="4" s="1"/>
  <c r="H45" i="4" s="1"/>
  <c r="G47" i="4"/>
  <c r="G46" i="4" s="1"/>
  <c r="G45" i="4" s="1"/>
  <c r="F47" i="4"/>
  <c r="F46" i="4" s="1"/>
  <c r="F45" i="4" s="1"/>
  <c r="E47" i="4"/>
  <c r="D47" i="4"/>
  <c r="D46" i="4"/>
  <c r="D45" i="4" s="1"/>
  <c r="Q46" i="4"/>
  <c r="Q45" i="4" s="1"/>
  <c r="P46" i="4"/>
  <c r="M46" i="4"/>
  <c r="M45" i="4" s="1"/>
  <c r="E46" i="4"/>
  <c r="E45" i="4"/>
  <c r="P45" i="4"/>
  <c r="Y44" i="4"/>
  <c r="Y43" i="4" s="1"/>
  <c r="X44" i="4"/>
  <c r="W44" i="4"/>
  <c r="Y42" i="4"/>
  <c r="W43" i="4"/>
  <c r="V43" i="4"/>
  <c r="U43" i="4"/>
  <c r="U42" i="4"/>
  <c r="T43" i="4"/>
  <c r="T42" i="4" s="1"/>
  <c r="S43" i="4"/>
  <c r="R43" i="4"/>
  <c r="Q43" i="4"/>
  <c r="Q42" i="4" s="1"/>
  <c r="P43" i="4"/>
  <c r="P42" i="4" s="1"/>
  <c r="O43" i="4"/>
  <c r="O42" i="4" s="1"/>
  <c r="N43" i="4"/>
  <c r="N42" i="4" s="1"/>
  <c r="M43" i="4"/>
  <c r="L43" i="4"/>
  <c r="L42" i="4"/>
  <c r="K43" i="4"/>
  <c r="K42" i="4" s="1"/>
  <c r="J43" i="4"/>
  <c r="D51" i="15" s="1"/>
  <c r="I43" i="4"/>
  <c r="I42" i="4"/>
  <c r="H43" i="4"/>
  <c r="H42" i="4" s="1"/>
  <c r="G43" i="4"/>
  <c r="F43" i="4"/>
  <c r="F42" i="4" s="1"/>
  <c r="E43" i="4"/>
  <c r="E42" i="4" s="1"/>
  <c r="D43" i="4"/>
  <c r="D42" i="4"/>
  <c r="W42" i="4"/>
  <c r="V42" i="4"/>
  <c r="S42" i="4"/>
  <c r="R42" i="4"/>
  <c r="M42" i="4"/>
  <c r="J42" i="4"/>
  <c r="D50" i="15" s="1"/>
  <c r="G42" i="4"/>
  <c r="X41" i="4"/>
  <c r="Y41" i="4" s="1"/>
  <c r="Y39" i="4" s="1"/>
  <c r="W41" i="4"/>
  <c r="W39" i="4" s="1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D48" i="15" s="1"/>
  <c r="I40" i="4"/>
  <c r="H40" i="4"/>
  <c r="G40" i="4"/>
  <c r="F40" i="4"/>
  <c r="E40" i="4"/>
  <c r="D40" i="4"/>
  <c r="X40" i="4" s="1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D47" i="15" s="1"/>
  <c r="I39" i="4"/>
  <c r="H39" i="4"/>
  <c r="G39" i="4"/>
  <c r="X39" i="4" s="1"/>
  <c r="F39" i="4"/>
  <c r="E39" i="4"/>
  <c r="D39" i="4"/>
  <c r="X38" i="4"/>
  <c r="W38" i="4"/>
  <c r="W37" i="4" s="1"/>
  <c r="V37" i="4"/>
  <c r="V36" i="4"/>
  <c r="V35" i="4" s="1"/>
  <c r="V31" i="4" s="1"/>
  <c r="U37" i="4"/>
  <c r="U36" i="4" s="1"/>
  <c r="U35" i="4" s="1"/>
  <c r="T37" i="4"/>
  <c r="S37" i="4"/>
  <c r="R37" i="4"/>
  <c r="R36" i="4"/>
  <c r="R35" i="4"/>
  <c r="Q37" i="4"/>
  <c r="Q36" i="4" s="1"/>
  <c r="Q35" i="4" s="1"/>
  <c r="Q31" i="4" s="1"/>
  <c r="P37" i="4"/>
  <c r="O37" i="4"/>
  <c r="N37" i="4"/>
  <c r="N36" i="4" s="1"/>
  <c r="N35" i="4" s="1"/>
  <c r="M37" i="4"/>
  <c r="L37" i="4"/>
  <c r="L36" i="4" s="1"/>
  <c r="K37" i="4"/>
  <c r="J37" i="4"/>
  <c r="D45" i="15" s="1"/>
  <c r="I37" i="4"/>
  <c r="I36" i="4" s="1"/>
  <c r="I35" i="4" s="1"/>
  <c r="H37" i="4"/>
  <c r="H36" i="4" s="1"/>
  <c r="H35" i="4" s="1"/>
  <c r="G37" i="4"/>
  <c r="F37" i="4"/>
  <c r="F36" i="4" s="1"/>
  <c r="F35" i="4" s="1"/>
  <c r="E37" i="4"/>
  <c r="E36" i="4" s="1"/>
  <c r="D37" i="4"/>
  <c r="T36" i="4"/>
  <c r="T35" i="4" s="1"/>
  <c r="S36" i="4"/>
  <c r="P36" i="4"/>
  <c r="P35" i="4" s="1"/>
  <c r="O36" i="4"/>
  <c r="M36" i="4"/>
  <c r="M35" i="4" s="1"/>
  <c r="L35" i="4"/>
  <c r="K36" i="4"/>
  <c r="D36" i="4"/>
  <c r="O35" i="4"/>
  <c r="X34" i="4"/>
  <c r="Y34" i="4" s="1"/>
  <c r="W34" i="4"/>
  <c r="R34" i="4"/>
  <c r="W33" i="4"/>
  <c r="W32" i="4"/>
  <c r="V33" i="4"/>
  <c r="U33" i="4"/>
  <c r="U32" i="4"/>
  <c r="U31" i="4"/>
  <c r="T33" i="4"/>
  <c r="T32" i="4" s="1"/>
  <c r="T31" i="4" s="1"/>
  <c r="S33" i="4"/>
  <c r="S32" i="4" s="1"/>
  <c r="R33" i="4"/>
  <c r="Q33" i="4"/>
  <c r="P33" i="4"/>
  <c r="P32" i="4" s="1"/>
  <c r="P31" i="4" s="1"/>
  <c r="O33" i="4"/>
  <c r="N33" i="4"/>
  <c r="M33" i="4"/>
  <c r="M32" i="4" s="1"/>
  <c r="M31" i="4" s="1"/>
  <c r="L33" i="4"/>
  <c r="L32" i="4"/>
  <c r="L31" i="4" s="1"/>
  <c r="K33" i="4"/>
  <c r="K32" i="4" s="1"/>
  <c r="J33" i="4"/>
  <c r="D41" i="15" s="1"/>
  <c r="I33" i="4"/>
  <c r="I32" i="4"/>
  <c r="I31" i="4" s="1"/>
  <c r="H33" i="4"/>
  <c r="H32" i="4" s="1"/>
  <c r="H31" i="4"/>
  <c r="G33" i="4"/>
  <c r="F33" i="4"/>
  <c r="F32" i="4" s="1"/>
  <c r="E33" i="4"/>
  <c r="E32" i="4" s="1"/>
  <c r="D33" i="4"/>
  <c r="D32" i="4"/>
  <c r="V32" i="4"/>
  <c r="R32" i="4"/>
  <c r="Q32" i="4"/>
  <c r="O32" i="4"/>
  <c r="O31" i="4"/>
  <c r="N32" i="4"/>
  <c r="J32" i="4"/>
  <c r="D40" i="15" s="1"/>
  <c r="X30" i="4"/>
  <c r="W30" i="4"/>
  <c r="X29" i="4"/>
  <c r="W29" i="4"/>
  <c r="V28" i="4"/>
  <c r="V27" i="4" s="1"/>
  <c r="U28" i="4"/>
  <c r="U27" i="4"/>
  <c r="T28" i="4"/>
  <c r="T27" i="4" s="1"/>
  <c r="S28" i="4"/>
  <c r="R28" i="4"/>
  <c r="R27" i="4" s="1"/>
  <c r="Q28" i="4"/>
  <c r="Q27" i="4" s="1"/>
  <c r="P28" i="4"/>
  <c r="P27" i="4"/>
  <c r="P17" i="4" s="1"/>
  <c r="O28" i="4"/>
  <c r="O27" i="4" s="1"/>
  <c r="N28" i="4"/>
  <c r="M28" i="4"/>
  <c r="M27" i="4"/>
  <c r="M17" i="4" s="1"/>
  <c r="L28" i="4"/>
  <c r="L27" i="4" s="1"/>
  <c r="K28" i="4"/>
  <c r="K27" i="4"/>
  <c r="J28" i="4"/>
  <c r="D36" i="15" s="1"/>
  <c r="I28" i="4"/>
  <c r="I27" i="4" s="1"/>
  <c r="H28" i="4"/>
  <c r="H27" i="4"/>
  <c r="G28" i="4"/>
  <c r="F28" i="4"/>
  <c r="E28" i="4"/>
  <c r="E27" i="4" s="1"/>
  <c r="D28" i="4"/>
  <c r="D27" i="4" s="1"/>
  <c r="S27" i="4"/>
  <c r="N27" i="4"/>
  <c r="G27" i="4"/>
  <c r="G17" i="4" s="1"/>
  <c r="F27" i="4"/>
  <c r="X26" i="4"/>
  <c r="W26" i="4"/>
  <c r="Y26" i="4"/>
  <c r="V24" i="4"/>
  <c r="V23" i="4"/>
  <c r="U24" i="4"/>
  <c r="T24" i="4"/>
  <c r="T23" i="4" s="1"/>
  <c r="T18" i="4" s="1"/>
  <c r="T17" i="4" s="1"/>
  <c r="S24" i="4"/>
  <c r="S23" i="4"/>
  <c r="R24" i="4"/>
  <c r="R23" i="4"/>
  <c r="Q24" i="4"/>
  <c r="P24" i="4"/>
  <c r="O24" i="4"/>
  <c r="O23" i="4"/>
  <c r="N24" i="4"/>
  <c r="N23" i="4"/>
  <c r="M24" i="4"/>
  <c r="L24" i="4"/>
  <c r="L23" i="4" s="1"/>
  <c r="K24" i="4"/>
  <c r="J24" i="4"/>
  <c r="D32" i="15" s="1"/>
  <c r="J23" i="4"/>
  <c r="D31" i="15" s="1"/>
  <c r="I24" i="4"/>
  <c r="H24" i="4"/>
  <c r="G24" i="4"/>
  <c r="G23" i="4"/>
  <c r="F24" i="4"/>
  <c r="E24" i="4"/>
  <c r="E23" i="4" s="1"/>
  <c r="D24" i="4"/>
  <c r="D23" i="4" s="1"/>
  <c r="U23" i="4"/>
  <c r="Q23" i="4"/>
  <c r="P23" i="4"/>
  <c r="M23" i="4"/>
  <c r="K23" i="4"/>
  <c r="I23" i="4"/>
  <c r="H23" i="4"/>
  <c r="X22" i="4"/>
  <c r="W22" i="4"/>
  <c r="X21" i="4"/>
  <c r="W21" i="4"/>
  <c r="V20" i="4"/>
  <c r="U20" i="4"/>
  <c r="U19" i="4"/>
  <c r="U18" i="4" s="1"/>
  <c r="U17" i="4" s="1"/>
  <c r="T20" i="4"/>
  <c r="T19" i="4"/>
  <c r="S20" i="4"/>
  <c r="R20" i="4"/>
  <c r="R19" i="4" s="1"/>
  <c r="Q20" i="4"/>
  <c r="Q19" i="4"/>
  <c r="Q18" i="4" s="1"/>
  <c r="Q17" i="4" s="1"/>
  <c r="P20" i="4"/>
  <c r="P19" i="4"/>
  <c r="P18" i="4"/>
  <c r="O20" i="4"/>
  <c r="N20" i="4"/>
  <c r="M20" i="4"/>
  <c r="M19" i="4"/>
  <c r="M18" i="4" s="1"/>
  <c r="L20" i="4"/>
  <c r="L19" i="4" s="1"/>
  <c r="K20" i="4"/>
  <c r="J20" i="4"/>
  <c r="I20" i="4"/>
  <c r="H20" i="4"/>
  <c r="H19" i="4" s="1"/>
  <c r="H18" i="4" s="1"/>
  <c r="H17" i="4" s="1"/>
  <c r="G20" i="4"/>
  <c r="G19" i="4"/>
  <c r="G18" i="4" s="1"/>
  <c r="F20" i="4"/>
  <c r="F19" i="4" s="1"/>
  <c r="E20" i="4"/>
  <c r="E19" i="4"/>
  <c r="E18" i="4"/>
  <c r="D20" i="4"/>
  <c r="D19" i="4" s="1"/>
  <c r="D18" i="4" s="1"/>
  <c r="V19" i="4"/>
  <c r="V18" i="4"/>
  <c r="S19" i="4"/>
  <c r="N19" i="4"/>
  <c r="N18" i="4" s="1"/>
  <c r="N17" i="4" s="1"/>
  <c r="K19" i="4"/>
  <c r="K18" i="4"/>
  <c r="K17" i="4" s="1"/>
  <c r="V12" i="4"/>
  <c r="U12" i="4"/>
  <c r="U11" i="4" s="1"/>
  <c r="T12" i="4"/>
  <c r="T11" i="4"/>
  <c r="S12" i="4"/>
  <c r="S11" i="4" s="1"/>
  <c r="R12" i="4"/>
  <c r="R11" i="4"/>
  <c r="Q12" i="4"/>
  <c r="Q11" i="4" s="1"/>
  <c r="P12" i="4"/>
  <c r="P11" i="4"/>
  <c r="O12" i="4"/>
  <c r="O11" i="4" s="1"/>
  <c r="N12" i="4"/>
  <c r="N11" i="4"/>
  <c r="M12" i="4"/>
  <c r="M11" i="4" s="1"/>
  <c r="M4" i="4" s="1"/>
  <c r="M3" i="4" s="1"/>
  <c r="M106" i="4" s="1"/>
  <c r="M107" i="4" s="1"/>
  <c r="L12" i="4"/>
  <c r="L11" i="4"/>
  <c r="K12" i="4"/>
  <c r="K11" i="4" s="1"/>
  <c r="J12" i="4"/>
  <c r="D20" i="15"/>
  <c r="I12" i="4"/>
  <c r="I11" i="4" s="1"/>
  <c r="H12" i="4"/>
  <c r="H11" i="4"/>
  <c r="G12" i="4"/>
  <c r="F12" i="4"/>
  <c r="F11" i="4"/>
  <c r="E12" i="4"/>
  <c r="E11" i="4"/>
  <c r="D12" i="4"/>
  <c r="D11" i="4"/>
  <c r="V11" i="4"/>
  <c r="X10" i="4"/>
  <c r="W10" i="4"/>
  <c r="X9" i="4"/>
  <c r="W9" i="4"/>
  <c r="Y9" i="4"/>
  <c r="W8" i="4"/>
  <c r="X8" i="4"/>
  <c r="V7" i="4"/>
  <c r="V6" i="4"/>
  <c r="V5" i="4" s="1"/>
  <c r="U7" i="4"/>
  <c r="T7" i="4"/>
  <c r="T6" i="4" s="1"/>
  <c r="T5" i="4"/>
  <c r="S7" i="4"/>
  <c r="S6" i="4" s="1"/>
  <c r="S5" i="4" s="1"/>
  <c r="R7" i="4"/>
  <c r="R6" i="4" s="1"/>
  <c r="R5" i="4" s="1"/>
  <c r="Q7" i="4"/>
  <c r="P7" i="4"/>
  <c r="P6" i="4" s="1"/>
  <c r="O7" i="4"/>
  <c r="O6" i="4" s="1"/>
  <c r="O5" i="4" s="1"/>
  <c r="N7" i="4"/>
  <c r="N6" i="4"/>
  <c r="N5" i="4" s="1"/>
  <c r="M7" i="4"/>
  <c r="L7" i="4"/>
  <c r="K7" i="4"/>
  <c r="K6" i="4" s="1"/>
  <c r="K5" i="4" s="1"/>
  <c r="J7" i="4"/>
  <c r="I7" i="4"/>
  <c r="H7" i="4"/>
  <c r="H6" i="4" s="1"/>
  <c r="H5" i="4" s="1"/>
  <c r="G7" i="4"/>
  <c r="G6" i="4"/>
  <c r="G5" i="4"/>
  <c r="F7" i="4"/>
  <c r="F6" i="4" s="1"/>
  <c r="E7" i="4"/>
  <c r="D7" i="4"/>
  <c r="U6" i="4"/>
  <c r="U5" i="4" s="1"/>
  <c r="Q6" i="4"/>
  <c r="P5" i="4"/>
  <c r="M6" i="4"/>
  <c r="M5" i="4" s="1"/>
  <c r="L6" i="4"/>
  <c r="L5" i="4" s="1"/>
  <c r="I6" i="4"/>
  <c r="I5" i="4"/>
  <c r="E6" i="4"/>
  <c r="E5" i="4" s="1"/>
  <c r="Q5" i="4"/>
  <c r="R34" i="1"/>
  <c r="R8" i="1"/>
  <c r="R7" i="1"/>
  <c r="R6" i="1" s="1"/>
  <c r="R5" i="1" s="1"/>
  <c r="F96" i="1"/>
  <c r="U96" i="1"/>
  <c r="Q86" i="1"/>
  <c r="R91" i="1"/>
  <c r="K91" i="1"/>
  <c r="I91" i="1"/>
  <c r="F91" i="1"/>
  <c r="X95" i="1"/>
  <c r="P103" i="1"/>
  <c r="P102" i="1"/>
  <c r="K6" i="1"/>
  <c r="K5" i="1" s="1"/>
  <c r="O5" i="1"/>
  <c r="E7" i="1"/>
  <c r="F7" i="1"/>
  <c r="F6" i="1" s="1"/>
  <c r="F5" i="1" s="1"/>
  <c r="G7" i="1"/>
  <c r="G6" i="1"/>
  <c r="G5" i="1"/>
  <c r="H7" i="1"/>
  <c r="H6" i="1"/>
  <c r="H5" i="1"/>
  <c r="I7" i="1"/>
  <c r="I6" i="1" s="1"/>
  <c r="I5" i="1" s="1"/>
  <c r="J7" i="1"/>
  <c r="K7" i="1"/>
  <c r="L7" i="1"/>
  <c r="L6" i="1"/>
  <c r="L5" i="1" s="1"/>
  <c r="M7" i="1"/>
  <c r="M6" i="1"/>
  <c r="M5" i="1"/>
  <c r="N7" i="1"/>
  <c r="N6" i="1" s="1"/>
  <c r="N5" i="1" s="1"/>
  <c r="O7" i="1"/>
  <c r="O6" i="1" s="1"/>
  <c r="P7" i="1"/>
  <c r="P6" i="1" s="1"/>
  <c r="P5" i="1" s="1"/>
  <c r="Q7" i="1"/>
  <c r="Q6" i="1" s="1"/>
  <c r="Q5" i="1" s="1"/>
  <c r="S7" i="1"/>
  <c r="S6" i="1" s="1"/>
  <c r="S5" i="1" s="1"/>
  <c r="T7" i="1"/>
  <c r="T6" i="1"/>
  <c r="T5" i="1" s="1"/>
  <c r="U7" i="1"/>
  <c r="U6" i="1"/>
  <c r="U5" i="1" s="1"/>
  <c r="V7" i="1"/>
  <c r="V6" i="1"/>
  <c r="V5" i="1"/>
  <c r="W9" i="1"/>
  <c r="Y9" i="1" s="1"/>
  <c r="X9" i="1"/>
  <c r="W10" i="1"/>
  <c r="Y10" i="1" s="1"/>
  <c r="X10" i="1"/>
  <c r="E12" i="1"/>
  <c r="F12" i="1"/>
  <c r="F11" i="1"/>
  <c r="G12" i="1"/>
  <c r="H12" i="1"/>
  <c r="I12" i="1"/>
  <c r="J12" i="1"/>
  <c r="K12" i="1"/>
  <c r="L12" i="1"/>
  <c r="L11" i="1" s="1"/>
  <c r="M12" i="1"/>
  <c r="N12" i="1"/>
  <c r="N11" i="1" s="1"/>
  <c r="O12" i="1"/>
  <c r="O11" i="1" s="1"/>
  <c r="P12" i="1"/>
  <c r="Q12" i="1"/>
  <c r="R12" i="1"/>
  <c r="R11" i="1"/>
  <c r="S12" i="1"/>
  <c r="S11" i="1"/>
  <c r="T12" i="1"/>
  <c r="T11" i="1"/>
  <c r="U12" i="1"/>
  <c r="V12" i="1"/>
  <c r="V11" i="1" s="1"/>
  <c r="E19" i="1"/>
  <c r="S19" i="1"/>
  <c r="E20" i="1"/>
  <c r="F20" i="1"/>
  <c r="F19" i="1"/>
  <c r="G20" i="1"/>
  <c r="H20" i="1"/>
  <c r="H19" i="1"/>
  <c r="I20" i="1"/>
  <c r="I19" i="1" s="1"/>
  <c r="J20" i="1"/>
  <c r="C28" i="15" s="1"/>
  <c r="J19" i="1"/>
  <c r="C27" i="15" s="1"/>
  <c r="K20" i="1"/>
  <c r="K19" i="1" s="1"/>
  <c r="K18" i="1" s="1"/>
  <c r="L20" i="1"/>
  <c r="L19" i="1" s="1"/>
  <c r="M20" i="1"/>
  <c r="M19" i="1" s="1"/>
  <c r="M18" i="1" s="1"/>
  <c r="M17" i="1" s="1"/>
  <c r="N20" i="1"/>
  <c r="N19" i="1"/>
  <c r="N18" i="1"/>
  <c r="N17" i="1" s="1"/>
  <c r="O20" i="1"/>
  <c r="O19" i="1"/>
  <c r="P20" i="1"/>
  <c r="P19" i="1" s="1"/>
  <c r="P18" i="1" s="1"/>
  <c r="P17" i="1" s="1"/>
  <c r="Q20" i="1"/>
  <c r="Q19" i="1"/>
  <c r="R20" i="1"/>
  <c r="R19" i="1" s="1"/>
  <c r="R18" i="1" s="1"/>
  <c r="R17" i="1" s="1"/>
  <c r="S20" i="1"/>
  <c r="T20" i="1"/>
  <c r="T19" i="1" s="1"/>
  <c r="T18" i="1" s="1"/>
  <c r="T17" i="1" s="1"/>
  <c r="U20" i="1"/>
  <c r="U19" i="1"/>
  <c r="V20" i="1"/>
  <c r="V19" i="1"/>
  <c r="V18" i="1"/>
  <c r="V17" i="1"/>
  <c r="W21" i="1"/>
  <c r="X21" i="1"/>
  <c r="W22" i="1"/>
  <c r="X22" i="1"/>
  <c r="G23" i="1"/>
  <c r="E24" i="1"/>
  <c r="E23" i="1" s="1"/>
  <c r="F24" i="1"/>
  <c r="F23" i="1" s="1"/>
  <c r="G24" i="1"/>
  <c r="H24" i="1"/>
  <c r="H23" i="1"/>
  <c r="H18" i="1" s="1"/>
  <c r="I24" i="1"/>
  <c r="I23" i="1" s="1"/>
  <c r="J24" i="1"/>
  <c r="C32" i="15" s="1"/>
  <c r="J23" i="1"/>
  <c r="C31" i="15" s="1"/>
  <c r="J18" i="1"/>
  <c r="K24" i="1"/>
  <c r="K23" i="1" s="1"/>
  <c r="L24" i="1"/>
  <c r="L23" i="1"/>
  <c r="M24" i="1"/>
  <c r="M23" i="1"/>
  <c r="N24" i="1"/>
  <c r="N23" i="1"/>
  <c r="O24" i="1"/>
  <c r="O23" i="1"/>
  <c r="P24" i="1"/>
  <c r="P23" i="1"/>
  <c r="R24" i="1"/>
  <c r="R23" i="1"/>
  <c r="S24" i="1"/>
  <c r="S23" i="1" s="1"/>
  <c r="S18" i="1" s="1"/>
  <c r="S17" i="1" s="1"/>
  <c r="T24" i="1"/>
  <c r="T23" i="1"/>
  <c r="U24" i="1"/>
  <c r="U23" i="1"/>
  <c r="V24" i="1"/>
  <c r="V23" i="1"/>
  <c r="W26" i="1"/>
  <c r="X26" i="1"/>
  <c r="L27" i="1"/>
  <c r="E28" i="1"/>
  <c r="E27" i="1"/>
  <c r="F28" i="1"/>
  <c r="F27" i="1" s="1"/>
  <c r="G28" i="1"/>
  <c r="G27" i="1"/>
  <c r="H28" i="1"/>
  <c r="H27" i="1" s="1"/>
  <c r="H17" i="1" s="1"/>
  <c r="I28" i="1"/>
  <c r="I27" i="1"/>
  <c r="J28" i="1"/>
  <c r="C36" i="15" s="1"/>
  <c r="K28" i="1"/>
  <c r="K27" i="1" s="1"/>
  <c r="K17" i="1" s="1"/>
  <c r="L28" i="1"/>
  <c r="M28" i="1"/>
  <c r="M27" i="1"/>
  <c r="N28" i="1"/>
  <c r="N27" i="1" s="1"/>
  <c r="O28" i="1"/>
  <c r="O27" i="1" s="1"/>
  <c r="P28" i="1"/>
  <c r="P27" i="1"/>
  <c r="Q28" i="1"/>
  <c r="Q27" i="1"/>
  <c r="R28" i="1"/>
  <c r="R27" i="1" s="1"/>
  <c r="S28" i="1"/>
  <c r="S27" i="1" s="1"/>
  <c r="T28" i="1"/>
  <c r="T27" i="1" s="1"/>
  <c r="U28" i="1"/>
  <c r="U27" i="1"/>
  <c r="V28" i="1"/>
  <c r="V27" i="1" s="1"/>
  <c r="W29" i="1"/>
  <c r="W28" i="1" s="1"/>
  <c r="X29" i="1"/>
  <c r="Y29" i="1" s="1"/>
  <c r="W30" i="1"/>
  <c r="Y30" i="1" s="1"/>
  <c r="X30" i="1"/>
  <c r="G32" i="1"/>
  <c r="O32" i="1"/>
  <c r="U32" i="1"/>
  <c r="E33" i="1"/>
  <c r="E32" i="1"/>
  <c r="F33" i="1"/>
  <c r="G33" i="1"/>
  <c r="H33" i="1"/>
  <c r="H32" i="1"/>
  <c r="I33" i="1"/>
  <c r="I32" i="1" s="1"/>
  <c r="I31" i="1" s="1"/>
  <c r="J33" i="1"/>
  <c r="C41" i="15" s="1"/>
  <c r="K33" i="1"/>
  <c r="K32" i="1" s="1"/>
  <c r="L33" i="1"/>
  <c r="L32" i="1"/>
  <c r="M33" i="1"/>
  <c r="M32" i="1" s="1"/>
  <c r="N33" i="1"/>
  <c r="N32" i="1"/>
  <c r="O33" i="1"/>
  <c r="P33" i="1"/>
  <c r="P32" i="1"/>
  <c r="Q33" i="1"/>
  <c r="Q32" i="1" s="1"/>
  <c r="S33" i="1"/>
  <c r="S32" i="1"/>
  <c r="T33" i="1"/>
  <c r="T32" i="1" s="1"/>
  <c r="U33" i="1"/>
  <c r="V33" i="1"/>
  <c r="V32" i="1" s="1"/>
  <c r="V31" i="1" s="1"/>
  <c r="E37" i="1"/>
  <c r="E36" i="1"/>
  <c r="F37" i="1"/>
  <c r="F36" i="1" s="1"/>
  <c r="G37" i="1"/>
  <c r="G36" i="1"/>
  <c r="H37" i="1"/>
  <c r="I37" i="1"/>
  <c r="I36" i="1"/>
  <c r="I35" i="1" s="1"/>
  <c r="J37" i="1"/>
  <c r="C45" i="15" s="1"/>
  <c r="J36" i="1"/>
  <c r="C44" i="15" s="1"/>
  <c r="K37" i="1"/>
  <c r="K36" i="1" s="1"/>
  <c r="L37" i="1"/>
  <c r="L36" i="1"/>
  <c r="L35" i="1"/>
  <c r="M37" i="1"/>
  <c r="M36" i="1" s="1"/>
  <c r="M35" i="1"/>
  <c r="N37" i="1"/>
  <c r="N36" i="1" s="1"/>
  <c r="O37" i="1"/>
  <c r="O36" i="1"/>
  <c r="P37" i="1"/>
  <c r="P36" i="1" s="1"/>
  <c r="P35" i="1" s="1"/>
  <c r="Q37" i="1"/>
  <c r="Q36" i="1"/>
  <c r="Q35" i="1" s="1"/>
  <c r="R37" i="1"/>
  <c r="R36" i="1" s="1"/>
  <c r="R35" i="1" s="1"/>
  <c r="S37" i="1"/>
  <c r="S36" i="1"/>
  <c r="T37" i="1"/>
  <c r="T36" i="1"/>
  <c r="U37" i="1"/>
  <c r="U36" i="1" s="1"/>
  <c r="U35" i="1" s="1"/>
  <c r="U31" i="1" s="1"/>
  <c r="V37" i="1"/>
  <c r="V36" i="1" s="1"/>
  <c r="V35" i="1" s="1"/>
  <c r="W38" i="1"/>
  <c r="W37" i="1" s="1"/>
  <c r="X38" i="1"/>
  <c r="Y38" i="1" s="1"/>
  <c r="E39" i="1"/>
  <c r="X39" i="1" s="1"/>
  <c r="F39" i="1"/>
  <c r="G39" i="1"/>
  <c r="G35" i="1"/>
  <c r="G31" i="1"/>
  <c r="H39" i="1"/>
  <c r="I39" i="1"/>
  <c r="J39" i="1"/>
  <c r="C47" i="15" s="1"/>
  <c r="K39" i="1"/>
  <c r="K35" i="1" s="1"/>
  <c r="L39" i="1"/>
  <c r="M39" i="1"/>
  <c r="N39" i="1"/>
  <c r="O39" i="1"/>
  <c r="O35" i="1" s="1"/>
  <c r="P39" i="1"/>
  <c r="Q39" i="1"/>
  <c r="S39" i="1"/>
  <c r="T39" i="1"/>
  <c r="T35" i="1" s="1"/>
  <c r="T31" i="1" s="1"/>
  <c r="U39" i="1"/>
  <c r="V39" i="1"/>
  <c r="E40" i="1"/>
  <c r="F40" i="1"/>
  <c r="G40" i="1"/>
  <c r="H40" i="1"/>
  <c r="I40" i="1"/>
  <c r="J40" i="1"/>
  <c r="C48" i="15" s="1"/>
  <c r="K40" i="1"/>
  <c r="L40" i="1"/>
  <c r="M40" i="1"/>
  <c r="N40" i="1"/>
  <c r="O40" i="1"/>
  <c r="P40" i="1"/>
  <c r="Q40" i="1"/>
  <c r="S40" i="1"/>
  <c r="T40" i="1"/>
  <c r="U40" i="1"/>
  <c r="V40" i="1"/>
  <c r="R40" i="1"/>
  <c r="X41" i="1"/>
  <c r="G42" i="1"/>
  <c r="I42" i="1"/>
  <c r="O42" i="1"/>
  <c r="Q42" i="1"/>
  <c r="E43" i="1"/>
  <c r="F43" i="1"/>
  <c r="F42" i="1" s="1"/>
  <c r="G43" i="1"/>
  <c r="H43" i="1"/>
  <c r="H42" i="1" s="1"/>
  <c r="I43" i="1"/>
  <c r="J43" i="1"/>
  <c r="C51" i="15" s="1"/>
  <c r="K43" i="1"/>
  <c r="K42" i="1" s="1"/>
  <c r="L43" i="1"/>
  <c r="L42" i="1"/>
  <c r="M43" i="1"/>
  <c r="M42" i="1" s="1"/>
  <c r="N43" i="1"/>
  <c r="N42" i="1" s="1"/>
  <c r="O43" i="1"/>
  <c r="P43" i="1"/>
  <c r="P42" i="1" s="1"/>
  <c r="Q43" i="1"/>
  <c r="R43" i="1"/>
  <c r="R42" i="1"/>
  <c r="S43" i="1"/>
  <c r="S42" i="1" s="1"/>
  <c r="T43" i="1"/>
  <c r="T42" i="1"/>
  <c r="U43" i="1"/>
  <c r="U42" i="1" s="1"/>
  <c r="V43" i="1"/>
  <c r="V42" i="1" s="1"/>
  <c r="W44" i="1"/>
  <c r="Y44" i="1" s="1"/>
  <c r="Y43" i="1" s="1"/>
  <c r="W43" i="1"/>
  <c r="W42" i="1" s="1"/>
  <c r="X44" i="1"/>
  <c r="E45" i="1"/>
  <c r="K46" i="1"/>
  <c r="K45" i="1" s="1"/>
  <c r="M45" i="1"/>
  <c r="S46" i="1"/>
  <c r="S45" i="1" s="1"/>
  <c r="U45" i="1"/>
  <c r="E47" i="1"/>
  <c r="E46" i="1" s="1"/>
  <c r="F47" i="1"/>
  <c r="F46" i="1" s="1"/>
  <c r="F45" i="1"/>
  <c r="G47" i="1"/>
  <c r="G46" i="1" s="1"/>
  <c r="H47" i="1"/>
  <c r="H46" i="1" s="1"/>
  <c r="H45" i="1"/>
  <c r="I47" i="1"/>
  <c r="I46" i="1" s="1"/>
  <c r="I45" i="1" s="1"/>
  <c r="J47" i="1"/>
  <c r="C55" i="15" s="1"/>
  <c r="K47" i="1"/>
  <c r="L47" i="1"/>
  <c r="L46" i="1" s="1"/>
  <c r="L45" i="1"/>
  <c r="M47" i="1"/>
  <c r="M46" i="1" s="1"/>
  <c r="N47" i="1"/>
  <c r="N46" i="1" s="1"/>
  <c r="N45" i="1"/>
  <c r="O47" i="1"/>
  <c r="O46" i="1" s="1"/>
  <c r="O45" i="1" s="1"/>
  <c r="P47" i="1"/>
  <c r="P46" i="1" s="1"/>
  <c r="P45" i="1"/>
  <c r="Q47" i="1"/>
  <c r="Q46" i="1" s="1"/>
  <c r="Q45" i="1" s="1"/>
  <c r="R47" i="1"/>
  <c r="R46" i="1" s="1"/>
  <c r="R45" i="1" s="1"/>
  <c r="S47" i="1"/>
  <c r="T47" i="1"/>
  <c r="T46" i="1" s="1"/>
  <c r="T45" i="1"/>
  <c r="U47" i="1"/>
  <c r="U46" i="1" s="1"/>
  <c r="V47" i="1"/>
  <c r="V46" i="1" s="1"/>
  <c r="V45" i="1"/>
  <c r="W48" i="1"/>
  <c r="X48" i="1"/>
  <c r="K50" i="1"/>
  <c r="E51" i="1"/>
  <c r="F51" i="1"/>
  <c r="F50" i="1" s="1"/>
  <c r="F49" i="1" s="1"/>
  <c r="G51" i="1"/>
  <c r="H51" i="1"/>
  <c r="I51" i="1"/>
  <c r="I50" i="1" s="1"/>
  <c r="I49" i="1" s="1"/>
  <c r="J51" i="1"/>
  <c r="K51" i="1"/>
  <c r="L51" i="1"/>
  <c r="M51" i="1"/>
  <c r="M50" i="1" s="1"/>
  <c r="N51" i="1"/>
  <c r="N50" i="1"/>
  <c r="N49" i="1"/>
  <c r="O51" i="1"/>
  <c r="O50" i="1" s="1"/>
  <c r="O49" i="1" s="1"/>
  <c r="P51" i="1"/>
  <c r="Q51" i="1"/>
  <c r="Q50" i="1" s="1"/>
  <c r="Q49" i="1" s="1"/>
  <c r="R51" i="1"/>
  <c r="R50" i="1" s="1"/>
  <c r="S51" i="1"/>
  <c r="T51" i="1"/>
  <c r="U51" i="1"/>
  <c r="U50" i="1" s="1"/>
  <c r="V51" i="1"/>
  <c r="V50" i="1" s="1"/>
  <c r="W52" i="1"/>
  <c r="Y52" i="1" s="1"/>
  <c r="Y51" i="1" s="1"/>
  <c r="Y50" i="1" s="1"/>
  <c r="W51" i="1"/>
  <c r="W50" i="1" s="1"/>
  <c r="W49" i="1" s="1"/>
  <c r="X52" i="1"/>
  <c r="E53" i="1"/>
  <c r="F53" i="1"/>
  <c r="G53" i="1"/>
  <c r="H53" i="1"/>
  <c r="H50" i="1" s="1"/>
  <c r="H49" i="1" s="1"/>
  <c r="I53" i="1"/>
  <c r="J53" i="1"/>
  <c r="C61" i="15" s="1"/>
  <c r="K53" i="1"/>
  <c r="L53" i="1"/>
  <c r="M53" i="1"/>
  <c r="N53" i="1"/>
  <c r="O53" i="1"/>
  <c r="P53" i="1"/>
  <c r="P50" i="1" s="1"/>
  <c r="Q53" i="1"/>
  <c r="R53" i="1"/>
  <c r="S53" i="1"/>
  <c r="S50" i="1" s="1"/>
  <c r="S49" i="1" s="1"/>
  <c r="T53" i="1"/>
  <c r="U53" i="1"/>
  <c r="V53" i="1"/>
  <c r="W54" i="1"/>
  <c r="W53" i="1" s="1"/>
  <c r="X54" i="1"/>
  <c r="Y54" i="1" s="1"/>
  <c r="Y53" i="1" s="1"/>
  <c r="J55" i="1"/>
  <c r="C63" i="15" s="1"/>
  <c r="L55" i="1"/>
  <c r="R55" i="1"/>
  <c r="T55" i="1"/>
  <c r="E56" i="1"/>
  <c r="E55" i="1"/>
  <c r="F56" i="1"/>
  <c r="F55" i="1" s="1"/>
  <c r="G56" i="1"/>
  <c r="G55" i="1" s="1"/>
  <c r="H56" i="1"/>
  <c r="H55" i="1" s="1"/>
  <c r="I56" i="1"/>
  <c r="I55" i="1" s="1"/>
  <c r="J56" i="1"/>
  <c r="C64" i="15" s="1"/>
  <c r="K56" i="1"/>
  <c r="K55" i="1" s="1"/>
  <c r="L56" i="1"/>
  <c r="M56" i="1"/>
  <c r="M55" i="1"/>
  <c r="N56" i="1"/>
  <c r="N55" i="1" s="1"/>
  <c r="O56" i="1"/>
  <c r="O55" i="1" s="1"/>
  <c r="P56" i="1"/>
  <c r="P55" i="1" s="1"/>
  <c r="Q56" i="1"/>
  <c r="Q55" i="1" s="1"/>
  <c r="R56" i="1"/>
  <c r="S56" i="1"/>
  <c r="S55" i="1"/>
  <c r="T56" i="1"/>
  <c r="U56" i="1"/>
  <c r="U55" i="1"/>
  <c r="V56" i="1"/>
  <c r="V55" i="1" s="1"/>
  <c r="W57" i="1"/>
  <c r="W56" i="1" s="1"/>
  <c r="W55" i="1" s="1"/>
  <c r="X57" i="1"/>
  <c r="F59" i="1"/>
  <c r="F58" i="1" s="1"/>
  <c r="J59" i="1"/>
  <c r="C67" i="15" s="1"/>
  <c r="V59" i="1"/>
  <c r="E60" i="1"/>
  <c r="E59" i="1" s="1"/>
  <c r="E58" i="1" s="1"/>
  <c r="F60" i="1"/>
  <c r="G60" i="1"/>
  <c r="G59" i="1"/>
  <c r="H60" i="1"/>
  <c r="H59" i="1" s="1"/>
  <c r="H58" i="1" s="1"/>
  <c r="I60" i="1"/>
  <c r="I59" i="1" s="1"/>
  <c r="J60" i="1"/>
  <c r="C68" i="15" s="1"/>
  <c r="K60" i="1"/>
  <c r="K59" i="1"/>
  <c r="K58" i="1" s="1"/>
  <c r="L60" i="1"/>
  <c r="L59" i="1" s="1"/>
  <c r="M60" i="1"/>
  <c r="M59" i="1"/>
  <c r="M58" i="1" s="1"/>
  <c r="N60" i="1"/>
  <c r="N59" i="1" s="1"/>
  <c r="O60" i="1"/>
  <c r="O59" i="1"/>
  <c r="P60" i="1"/>
  <c r="P59" i="1" s="1"/>
  <c r="P58" i="1" s="1"/>
  <c r="Q60" i="1"/>
  <c r="Q59" i="1"/>
  <c r="R60" i="1"/>
  <c r="R59" i="1" s="1"/>
  <c r="S60" i="1"/>
  <c r="S59" i="1" s="1"/>
  <c r="S58" i="1" s="1"/>
  <c r="T60" i="1"/>
  <c r="T59" i="1" s="1"/>
  <c r="U60" i="1"/>
  <c r="U59" i="1"/>
  <c r="V60" i="1"/>
  <c r="W61" i="1"/>
  <c r="X61" i="1"/>
  <c r="E62" i="1"/>
  <c r="K62" i="1"/>
  <c r="U62" i="1"/>
  <c r="E63" i="1"/>
  <c r="F63" i="1"/>
  <c r="F62" i="1"/>
  <c r="G63" i="1"/>
  <c r="G62" i="1" s="1"/>
  <c r="H63" i="1"/>
  <c r="H62" i="1" s="1"/>
  <c r="I63" i="1"/>
  <c r="I62" i="1" s="1"/>
  <c r="J63" i="1"/>
  <c r="K63" i="1"/>
  <c r="L63" i="1"/>
  <c r="L62" i="1"/>
  <c r="M63" i="1"/>
  <c r="M62" i="1" s="1"/>
  <c r="N63" i="1"/>
  <c r="N62" i="1"/>
  <c r="O63" i="1"/>
  <c r="O62" i="1" s="1"/>
  <c r="P63" i="1"/>
  <c r="P62" i="1" s="1"/>
  <c r="Q63" i="1"/>
  <c r="Q62" i="1" s="1"/>
  <c r="R63" i="1"/>
  <c r="R62" i="1" s="1"/>
  <c r="S63" i="1"/>
  <c r="S62" i="1"/>
  <c r="T63" i="1"/>
  <c r="T62" i="1" s="1"/>
  <c r="U63" i="1"/>
  <c r="V63" i="1"/>
  <c r="V62" i="1"/>
  <c r="V58" i="1" s="1"/>
  <c r="W64" i="1"/>
  <c r="X64" i="1"/>
  <c r="E66" i="1"/>
  <c r="F66" i="1"/>
  <c r="F65" i="1" s="1"/>
  <c r="G66" i="1"/>
  <c r="H66" i="1"/>
  <c r="I66" i="1"/>
  <c r="J66" i="1"/>
  <c r="C74" i="15" s="1"/>
  <c r="K66" i="1"/>
  <c r="L66" i="1"/>
  <c r="M66" i="1"/>
  <c r="M65" i="1" s="1"/>
  <c r="N66" i="1"/>
  <c r="N65" i="1" s="1"/>
  <c r="O66" i="1"/>
  <c r="P66" i="1"/>
  <c r="P65" i="1" s="1"/>
  <c r="Q66" i="1"/>
  <c r="R66" i="1"/>
  <c r="S66" i="1"/>
  <c r="T66" i="1"/>
  <c r="T65" i="1" s="1"/>
  <c r="U66" i="1"/>
  <c r="V66" i="1"/>
  <c r="W66" i="1"/>
  <c r="W67" i="1"/>
  <c r="X67" i="1"/>
  <c r="Y67" i="1" s="1"/>
  <c r="Y66" i="1" s="1"/>
  <c r="Y65" i="1" s="1"/>
  <c r="F68" i="1"/>
  <c r="K68" i="1"/>
  <c r="K65" i="1" s="1"/>
  <c r="Q68" i="1"/>
  <c r="Q65" i="1" s="1"/>
  <c r="E69" i="1"/>
  <c r="E68" i="1" s="1"/>
  <c r="F69" i="1"/>
  <c r="G69" i="1"/>
  <c r="G68" i="1" s="1"/>
  <c r="H69" i="1"/>
  <c r="H68" i="1" s="1"/>
  <c r="I69" i="1"/>
  <c r="I68" i="1" s="1"/>
  <c r="I65" i="1" s="1"/>
  <c r="J69" i="1"/>
  <c r="K69" i="1"/>
  <c r="L69" i="1"/>
  <c r="L68" i="1"/>
  <c r="M69" i="1"/>
  <c r="M68" i="1"/>
  <c r="N69" i="1"/>
  <c r="N68" i="1" s="1"/>
  <c r="O69" i="1"/>
  <c r="O68" i="1" s="1"/>
  <c r="O65" i="1" s="1"/>
  <c r="P69" i="1"/>
  <c r="P68" i="1"/>
  <c r="Q69" i="1"/>
  <c r="R69" i="1"/>
  <c r="R68" i="1" s="1"/>
  <c r="S69" i="1"/>
  <c r="S68" i="1" s="1"/>
  <c r="T69" i="1"/>
  <c r="T68" i="1" s="1"/>
  <c r="U69" i="1"/>
  <c r="U68" i="1"/>
  <c r="U65" i="1" s="1"/>
  <c r="V69" i="1"/>
  <c r="V68" i="1" s="1"/>
  <c r="V65" i="1" s="1"/>
  <c r="W70" i="1"/>
  <c r="W69" i="1"/>
  <c r="W68" i="1"/>
  <c r="X70" i="1"/>
  <c r="E72" i="1"/>
  <c r="F72" i="1"/>
  <c r="G72" i="1"/>
  <c r="H72" i="1"/>
  <c r="I72" i="1"/>
  <c r="I71" i="1" s="1"/>
  <c r="J72" i="1"/>
  <c r="C80" i="15" s="1"/>
  <c r="K72" i="1"/>
  <c r="L72" i="1"/>
  <c r="M72" i="1"/>
  <c r="M71" i="1" s="1"/>
  <c r="N72" i="1"/>
  <c r="O72" i="1"/>
  <c r="P72" i="1"/>
  <c r="Q72" i="1"/>
  <c r="R72" i="1"/>
  <c r="S72" i="1"/>
  <c r="T72" i="1"/>
  <c r="U72" i="1"/>
  <c r="V72" i="1"/>
  <c r="W72" i="1"/>
  <c r="W73" i="1"/>
  <c r="X73" i="1"/>
  <c r="Y73" i="1"/>
  <c r="Y72" i="1" s="1"/>
  <c r="E74" i="1"/>
  <c r="F74" i="1"/>
  <c r="X74" i="1" s="1"/>
  <c r="G74" i="1"/>
  <c r="H74" i="1"/>
  <c r="I74" i="1"/>
  <c r="J74" i="1"/>
  <c r="C82" i="15" s="1"/>
  <c r="K74" i="1"/>
  <c r="L74" i="1"/>
  <c r="M74" i="1"/>
  <c r="N74" i="1"/>
  <c r="O74" i="1"/>
  <c r="P74" i="1"/>
  <c r="Q74" i="1"/>
  <c r="R74" i="1"/>
  <c r="R71" i="1" s="1"/>
  <c r="S74" i="1"/>
  <c r="T74" i="1"/>
  <c r="U74" i="1"/>
  <c r="V74" i="1"/>
  <c r="W74" i="1"/>
  <c r="W75" i="1"/>
  <c r="X75" i="1"/>
  <c r="E76" i="1"/>
  <c r="F76" i="1"/>
  <c r="G76" i="1"/>
  <c r="H76" i="1"/>
  <c r="H71" i="1" s="1"/>
  <c r="I76" i="1"/>
  <c r="J76" i="1"/>
  <c r="C84" i="15" s="1"/>
  <c r="K76" i="1"/>
  <c r="L76" i="1"/>
  <c r="M76" i="1"/>
  <c r="N76" i="1"/>
  <c r="O76" i="1"/>
  <c r="O71" i="1" s="1"/>
  <c r="P76" i="1"/>
  <c r="P71" i="1" s="1"/>
  <c r="Q76" i="1"/>
  <c r="R76" i="1"/>
  <c r="S76" i="1"/>
  <c r="S71" i="1" s="1"/>
  <c r="T76" i="1"/>
  <c r="U76" i="1"/>
  <c r="V76" i="1"/>
  <c r="W77" i="1"/>
  <c r="Y77" i="1" s="1"/>
  <c r="Y76" i="1" s="1"/>
  <c r="X77" i="1"/>
  <c r="G78" i="1"/>
  <c r="K78" i="1"/>
  <c r="O78" i="1"/>
  <c r="U78" i="1"/>
  <c r="W78" i="1"/>
  <c r="E79" i="1"/>
  <c r="E78" i="1" s="1"/>
  <c r="F79" i="1"/>
  <c r="F78" i="1" s="1"/>
  <c r="G79" i="1"/>
  <c r="H79" i="1"/>
  <c r="H78" i="1"/>
  <c r="I79" i="1"/>
  <c r="I78" i="1" s="1"/>
  <c r="J79" i="1"/>
  <c r="C87" i="15" s="1"/>
  <c r="J78" i="1"/>
  <c r="C86" i="15" s="1"/>
  <c r="K79" i="1"/>
  <c r="L79" i="1"/>
  <c r="L78" i="1" s="1"/>
  <c r="M79" i="1"/>
  <c r="M78" i="1" s="1"/>
  <c r="N79" i="1"/>
  <c r="N78" i="1" s="1"/>
  <c r="O79" i="1"/>
  <c r="P79" i="1"/>
  <c r="P78" i="1"/>
  <c r="Q79" i="1"/>
  <c r="Q78" i="1" s="1"/>
  <c r="R79" i="1"/>
  <c r="R78" i="1"/>
  <c r="S79" i="1"/>
  <c r="S78" i="1" s="1"/>
  <c r="T79" i="1"/>
  <c r="T78" i="1" s="1"/>
  <c r="U79" i="1"/>
  <c r="V79" i="1"/>
  <c r="V78" i="1" s="1"/>
  <c r="W79" i="1"/>
  <c r="X80" i="1"/>
  <c r="Y80" i="1"/>
  <c r="Y79" i="1" s="1"/>
  <c r="Y78" i="1" s="1"/>
  <c r="F84" i="1"/>
  <c r="X84" i="1" s="1"/>
  <c r="F83" i="1"/>
  <c r="H84" i="1"/>
  <c r="J84" i="1"/>
  <c r="C92" i="15" s="1"/>
  <c r="K84" i="1"/>
  <c r="K83" i="1" s="1"/>
  <c r="L84" i="1"/>
  <c r="P84" i="1"/>
  <c r="P83" i="1"/>
  <c r="T84" i="1"/>
  <c r="T83" i="1" s="1"/>
  <c r="E84" i="1"/>
  <c r="G84" i="1"/>
  <c r="G83" i="1" s="1"/>
  <c r="I84" i="1"/>
  <c r="M84" i="1"/>
  <c r="N84" i="1"/>
  <c r="N83" i="1"/>
  <c r="O84" i="1"/>
  <c r="O83" i="1" s="1"/>
  <c r="Q84" i="1"/>
  <c r="Q83" i="1" s="1"/>
  <c r="S84" i="1"/>
  <c r="S83" i="1"/>
  <c r="U84" i="1"/>
  <c r="V84" i="1"/>
  <c r="V83" i="1"/>
  <c r="E86" i="1"/>
  <c r="E83" i="1" s="1"/>
  <c r="E82" i="1" s="1"/>
  <c r="F86" i="1"/>
  <c r="G86" i="1"/>
  <c r="I86" i="1"/>
  <c r="I83" i="1" s="1"/>
  <c r="I82" i="1" s="1"/>
  <c r="I81" i="1" s="1"/>
  <c r="J86" i="1"/>
  <c r="C94" i="15" s="1"/>
  <c r="K86" i="1"/>
  <c r="L86" i="1"/>
  <c r="M86" i="1"/>
  <c r="N86" i="1"/>
  <c r="O86" i="1"/>
  <c r="P86" i="1"/>
  <c r="R86" i="1"/>
  <c r="S86" i="1"/>
  <c r="T86" i="1"/>
  <c r="U86" i="1"/>
  <c r="U83" i="1"/>
  <c r="U82" i="1" s="1"/>
  <c r="U81" i="1" s="1"/>
  <c r="V86" i="1"/>
  <c r="H86" i="1"/>
  <c r="E89" i="1"/>
  <c r="E88" i="1" s="1"/>
  <c r="F89" i="1"/>
  <c r="F88" i="1" s="1"/>
  <c r="G89" i="1"/>
  <c r="H89" i="1"/>
  <c r="I89" i="1"/>
  <c r="I88" i="1" s="1"/>
  <c r="J89" i="1"/>
  <c r="K89" i="1"/>
  <c r="K88" i="1" s="1"/>
  <c r="L89" i="1"/>
  <c r="M89" i="1"/>
  <c r="M88" i="1" s="1"/>
  <c r="N89" i="1"/>
  <c r="O89" i="1"/>
  <c r="P89" i="1"/>
  <c r="Q89" i="1"/>
  <c r="R89" i="1"/>
  <c r="R88" i="1"/>
  <c r="S89" i="1"/>
  <c r="S88" i="1" s="1"/>
  <c r="T89" i="1"/>
  <c r="U89" i="1"/>
  <c r="V89" i="1"/>
  <c r="X89" i="1" s="1"/>
  <c r="W90" i="1"/>
  <c r="X90" i="1"/>
  <c r="E91" i="1"/>
  <c r="G91" i="1"/>
  <c r="X91" i="1" s="1"/>
  <c r="H91" i="1"/>
  <c r="H88" i="1" s="1"/>
  <c r="J91" i="1"/>
  <c r="C101" i="15" s="1"/>
  <c r="L91" i="1"/>
  <c r="L88" i="1"/>
  <c r="M91" i="1"/>
  <c r="N91" i="1"/>
  <c r="N88" i="1"/>
  <c r="O91" i="1"/>
  <c r="O88" i="1" s="1"/>
  <c r="O82" i="1" s="1"/>
  <c r="O81" i="1" s="1"/>
  <c r="P91" i="1"/>
  <c r="Q91" i="1"/>
  <c r="S91" i="1"/>
  <c r="T91" i="1"/>
  <c r="T88" i="1" s="1"/>
  <c r="U91" i="1"/>
  <c r="V91" i="1"/>
  <c r="V88" i="1"/>
  <c r="E93" i="1"/>
  <c r="E94" i="1"/>
  <c r="F94" i="1"/>
  <c r="F93" i="1"/>
  <c r="G94" i="1"/>
  <c r="H94" i="1"/>
  <c r="I94" i="1"/>
  <c r="J94" i="1"/>
  <c r="K94" i="1"/>
  <c r="L94" i="1"/>
  <c r="M94" i="1"/>
  <c r="N94" i="1"/>
  <c r="N93" i="1" s="1"/>
  <c r="O94" i="1"/>
  <c r="O93" i="1" s="1"/>
  <c r="P94" i="1"/>
  <c r="R94" i="1"/>
  <c r="S94" i="1"/>
  <c r="S93" i="1" s="1"/>
  <c r="T94" i="1"/>
  <c r="U94" i="1"/>
  <c r="V94" i="1"/>
  <c r="W95" i="1"/>
  <c r="W94" i="1" s="1"/>
  <c r="W93" i="1" s="1"/>
  <c r="E96" i="1"/>
  <c r="G96" i="1"/>
  <c r="G93" i="1"/>
  <c r="H96" i="1"/>
  <c r="I96" i="1"/>
  <c r="I93" i="1" s="1"/>
  <c r="J96" i="1"/>
  <c r="C106" i="15" s="1"/>
  <c r="K96" i="1"/>
  <c r="M96" i="1"/>
  <c r="M93" i="1"/>
  <c r="N96" i="1"/>
  <c r="O96" i="1"/>
  <c r="P96" i="1"/>
  <c r="P93" i="1" s="1"/>
  <c r="R96" i="1"/>
  <c r="R93" i="1" s="1"/>
  <c r="T96" i="1"/>
  <c r="T93" i="1"/>
  <c r="L96" i="1"/>
  <c r="L93" i="1" s="1"/>
  <c r="V96" i="1"/>
  <c r="E100" i="1"/>
  <c r="E99" i="1"/>
  <c r="E98" i="1" s="1"/>
  <c r="F100" i="1"/>
  <c r="F99" i="1"/>
  <c r="F98" i="1"/>
  <c r="G100" i="1"/>
  <c r="G99" i="1" s="1"/>
  <c r="G98" i="1" s="1"/>
  <c r="H100" i="1"/>
  <c r="H99" i="1" s="1"/>
  <c r="H98" i="1" s="1"/>
  <c r="I100" i="1"/>
  <c r="I99" i="1"/>
  <c r="I98" i="1" s="1"/>
  <c r="J100" i="1"/>
  <c r="C110" i="15" s="1"/>
  <c r="J99" i="1"/>
  <c r="C109" i="15" s="1"/>
  <c r="J98" i="1"/>
  <c r="C108" i="15" s="1"/>
  <c r="K100" i="1"/>
  <c r="K99" i="1" s="1"/>
  <c r="K98" i="1" s="1"/>
  <c r="L100" i="1"/>
  <c r="L99" i="1" s="1"/>
  <c r="L98" i="1" s="1"/>
  <c r="M100" i="1"/>
  <c r="M99" i="1" s="1"/>
  <c r="M98" i="1" s="1"/>
  <c r="N100" i="1"/>
  <c r="N99" i="1" s="1"/>
  <c r="N98" i="1"/>
  <c r="O100" i="1"/>
  <c r="O99" i="1" s="1"/>
  <c r="O98" i="1" s="1"/>
  <c r="P100" i="1"/>
  <c r="P99" i="1" s="1"/>
  <c r="P98" i="1" s="1"/>
  <c r="Q100" i="1"/>
  <c r="Q99" i="1"/>
  <c r="Q98" i="1"/>
  <c r="R100" i="1"/>
  <c r="R99" i="1" s="1"/>
  <c r="R98" i="1"/>
  <c r="S100" i="1"/>
  <c r="S99" i="1" s="1"/>
  <c r="S98" i="1" s="1"/>
  <c r="T100" i="1"/>
  <c r="T99" i="1" s="1"/>
  <c r="T98" i="1" s="1"/>
  <c r="U100" i="1"/>
  <c r="U99" i="1"/>
  <c r="U98" i="1"/>
  <c r="V100" i="1"/>
  <c r="V99" i="1" s="1"/>
  <c r="V98" i="1"/>
  <c r="W101" i="1"/>
  <c r="X101" i="1"/>
  <c r="G102" i="1"/>
  <c r="K102" i="1"/>
  <c r="O102" i="1"/>
  <c r="E103" i="1"/>
  <c r="F103" i="1"/>
  <c r="F102" i="1" s="1"/>
  <c r="G103" i="1"/>
  <c r="H103" i="1"/>
  <c r="H102" i="1"/>
  <c r="I103" i="1"/>
  <c r="I102" i="1" s="1"/>
  <c r="J103" i="1"/>
  <c r="C113" i="15" s="1"/>
  <c r="J102" i="1"/>
  <c r="C112" i="15" s="1"/>
  <c r="K103" i="1"/>
  <c r="L103" i="1"/>
  <c r="L102" i="1"/>
  <c r="N103" i="1"/>
  <c r="N102" i="1" s="1"/>
  <c r="O103" i="1"/>
  <c r="R103" i="1"/>
  <c r="R102" i="1"/>
  <c r="S103" i="1"/>
  <c r="S102" i="1" s="1"/>
  <c r="T103" i="1"/>
  <c r="T102" i="1"/>
  <c r="V103" i="1"/>
  <c r="V102" i="1" s="1"/>
  <c r="M104" i="1"/>
  <c r="Q104" i="1"/>
  <c r="U104" i="1"/>
  <c r="U103" i="1"/>
  <c r="U102" i="1"/>
  <c r="W105" i="1"/>
  <c r="D24" i="1"/>
  <c r="D20" i="1"/>
  <c r="X20" i="1" s="1"/>
  <c r="D40" i="1"/>
  <c r="X40" i="1" s="1"/>
  <c r="Y40" i="1" s="1"/>
  <c r="D37" i="1"/>
  <c r="D33" i="1"/>
  <c r="D28" i="1"/>
  <c r="D7" i="1"/>
  <c r="X105" i="1"/>
  <c r="Y105" i="1" s="1"/>
  <c r="V93" i="1"/>
  <c r="Y70" i="1"/>
  <c r="Y69" i="1" s="1"/>
  <c r="Y68" i="1" s="1"/>
  <c r="R65" i="1"/>
  <c r="L58" i="1"/>
  <c r="M103" i="1"/>
  <c r="M102" i="1" s="1"/>
  <c r="U71" i="1"/>
  <c r="Q71" i="1"/>
  <c r="E71" i="1"/>
  <c r="G88" i="1"/>
  <c r="W34" i="1"/>
  <c r="W33" i="1"/>
  <c r="W32" i="1"/>
  <c r="W31" i="1" s="1"/>
  <c r="X34" i="1"/>
  <c r="W8" i="1"/>
  <c r="W7" i="1"/>
  <c r="W6" i="1" s="1"/>
  <c r="W5" i="1" s="1"/>
  <c r="X8" i="1"/>
  <c r="Y8" i="1" s="1"/>
  <c r="E65" i="1"/>
  <c r="T50" i="1"/>
  <c r="T49" i="1"/>
  <c r="L50" i="1"/>
  <c r="L49" i="1"/>
  <c r="Y42" i="1"/>
  <c r="R33" i="1"/>
  <c r="R32" i="1" s="1"/>
  <c r="R31" i="1" s="1"/>
  <c r="R58" i="1"/>
  <c r="W41" i="1"/>
  <c r="W39" i="1" s="1"/>
  <c r="W40" i="1"/>
  <c r="R39" i="1"/>
  <c r="Q24" i="1"/>
  <c r="Q23" i="1"/>
  <c r="Q18" i="1" s="1"/>
  <c r="W25" i="1"/>
  <c r="W24" i="1" s="1"/>
  <c r="X25" i="1"/>
  <c r="F35" i="1"/>
  <c r="D100" i="1"/>
  <c r="D99" i="1" s="1"/>
  <c r="D103" i="1"/>
  <c r="D102" i="1" s="1"/>
  <c r="D94" i="1"/>
  <c r="D91" i="1"/>
  <c r="D88" i="1"/>
  <c r="D89" i="1"/>
  <c r="D79" i="1"/>
  <c r="D76" i="1"/>
  <c r="D74" i="1"/>
  <c r="D72" i="1"/>
  <c r="X72" i="1" s="1"/>
  <c r="D69" i="1"/>
  <c r="D66" i="1"/>
  <c r="X66" i="1" s="1"/>
  <c r="D63" i="1"/>
  <c r="D62" i="1"/>
  <c r="D60" i="1"/>
  <c r="D59" i="1"/>
  <c r="D56" i="1"/>
  <c r="D53" i="1"/>
  <c r="D50" i="1" s="1"/>
  <c r="D51" i="1"/>
  <c r="D47" i="1"/>
  <c r="X47" i="1"/>
  <c r="D46" i="1"/>
  <c r="D45" i="1" s="1"/>
  <c r="D43" i="1"/>
  <c r="D39" i="1"/>
  <c r="D36" i="1"/>
  <c r="D35" i="1" s="1"/>
  <c r="D32" i="1"/>
  <c r="D23" i="1"/>
  <c r="D19" i="1"/>
  <c r="D18" i="1" s="1"/>
  <c r="D12" i="1"/>
  <c r="D11" i="1" s="1"/>
  <c r="D84" i="1"/>
  <c r="D42" i="1"/>
  <c r="D68" i="1"/>
  <c r="D78" i="1"/>
  <c r="X87" i="1"/>
  <c r="W87" i="1"/>
  <c r="Y87" i="1" s="1"/>
  <c r="Y86" i="1" s="1"/>
  <c r="D86" i="1"/>
  <c r="D83" i="1" s="1"/>
  <c r="D98" i="1"/>
  <c r="E6" i="1"/>
  <c r="E5" i="1" s="1"/>
  <c r="Q94" i="1"/>
  <c r="X92" i="1"/>
  <c r="W92" i="1"/>
  <c r="S96" i="1"/>
  <c r="D96" i="1"/>
  <c r="X96" i="1" s="1"/>
  <c r="D93" i="1"/>
  <c r="W36" i="4"/>
  <c r="W35" i="4" s="1"/>
  <c r="W31" i="4"/>
  <c r="S18" i="4"/>
  <c r="S17" i="4" s="1"/>
  <c r="E35" i="4"/>
  <c r="E31" i="4"/>
  <c r="F31" i="4"/>
  <c r="W40" i="4"/>
  <c r="Y40" i="4"/>
  <c r="Y57" i="4"/>
  <c r="Y56" i="4" s="1"/>
  <c r="Y55" i="4" s="1"/>
  <c r="U58" i="4"/>
  <c r="O58" i="4"/>
  <c r="X68" i="4"/>
  <c r="N31" i="4"/>
  <c r="Y52" i="4"/>
  <c r="Y51" i="4" s="1"/>
  <c r="Y50" i="4" s="1"/>
  <c r="P58" i="4"/>
  <c r="D58" i="4"/>
  <c r="H58" i="4"/>
  <c r="L58" i="4"/>
  <c r="T58" i="4"/>
  <c r="Y38" i="4"/>
  <c r="X63" i="4"/>
  <c r="E91" i="4"/>
  <c r="E88" i="4" s="1"/>
  <c r="W92" i="4"/>
  <c r="Y92" i="4" s="1"/>
  <c r="Y91" i="4" s="1"/>
  <c r="Y88" i="4" s="1"/>
  <c r="X69" i="4"/>
  <c r="Y70" i="4"/>
  <c r="Y69" i="4"/>
  <c r="Y68" i="4" s="1"/>
  <c r="Y65" i="4" s="1"/>
  <c r="W69" i="4"/>
  <c r="W68" i="4"/>
  <c r="W65" i="4" s="1"/>
  <c r="W72" i="4"/>
  <c r="Y73" i="4"/>
  <c r="Y72" i="4" s="1"/>
  <c r="G88" i="4"/>
  <c r="D99" i="4"/>
  <c r="D98" i="4" s="1"/>
  <c r="I65" i="4"/>
  <c r="Y77" i="4"/>
  <c r="Y76" i="4"/>
  <c r="W76" i="4"/>
  <c r="X94" i="4"/>
  <c r="F96" i="4"/>
  <c r="F93" i="4" s="1"/>
  <c r="X96" i="4"/>
  <c r="Q71" i="4"/>
  <c r="U71" i="4"/>
  <c r="M88" i="4"/>
  <c r="J83" i="4"/>
  <c r="D84" i="4"/>
  <c r="W87" i="4"/>
  <c r="N93" i="4"/>
  <c r="N82" i="4" s="1"/>
  <c r="N81" i="4" s="1"/>
  <c r="X92" i="4"/>
  <c r="Q17" i="1"/>
  <c r="P31" i="1"/>
  <c r="O18" i="1"/>
  <c r="O17" i="1"/>
  <c r="Y25" i="1"/>
  <c r="Y21" i="1"/>
  <c r="M31" i="1"/>
  <c r="W20" i="1"/>
  <c r="W19" i="1" s="1"/>
  <c r="G19" i="1"/>
  <c r="F18" i="1"/>
  <c r="F17" i="1" s="1"/>
  <c r="X24" i="1"/>
  <c r="Y34" i="1"/>
  <c r="Y41" i="1"/>
  <c r="Y39" i="1" s="1"/>
  <c r="W36" i="1"/>
  <c r="Y49" i="4"/>
  <c r="G18" i="1"/>
  <c r="G17" i="1" s="1"/>
  <c r="W35" i="1"/>
  <c r="W97" i="1"/>
  <c r="W96" i="1" s="1"/>
  <c r="Y97" i="1"/>
  <c r="Y96" i="1" s="1"/>
  <c r="Q96" i="1"/>
  <c r="Q93" i="1"/>
  <c r="U93" i="1"/>
  <c r="M103" i="5"/>
  <c r="M102" i="5" s="1"/>
  <c r="W104" i="5"/>
  <c r="Y104" i="5" s="1"/>
  <c r="W104" i="4"/>
  <c r="W100" i="5"/>
  <c r="X100" i="5"/>
  <c r="G98" i="4"/>
  <c r="X100" i="1"/>
  <c r="M93" i="5"/>
  <c r="U93" i="5"/>
  <c r="E93" i="5"/>
  <c r="P93" i="5"/>
  <c r="H93" i="5"/>
  <c r="H93" i="4"/>
  <c r="L93" i="4"/>
  <c r="R82" i="4"/>
  <c r="R81" i="4" s="1"/>
  <c r="U93" i="4"/>
  <c r="O93" i="4"/>
  <c r="O82" i="4" s="1"/>
  <c r="W94" i="4"/>
  <c r="G93" i="4"/>
  <c r="T93" i="4"/>
  <c r="R93" i="5"/>
  <c r="V93" i="5"/>
  <c r="Q96" i="5"/>
  <c r="Q93" i="5" s="1"/>
  <c r="W97" i="5"/>
  <c r="Y97" i="5"/>
  <c r="S93" i="5"/>
  <c r="G93" i="5"/>
  <c r="H93" i="1"/>
  <c r="H82" i="1" s="1"/>
  <c r="N88" i="5"/>
  <c r="J88" i="5"/>
  <c r="E98" i="15" s="1"/>
  <c r="T88" i="4"/>
  <c r="O81" i="4"/>
  <c r="L88" i="4"/>
  <c r="J88" i="4"/>
  <c r="D98" i="15" s="1"/>
  <c r="X91" i="4"/>
  <c r="H88" i="4"/>
  <c r="F88" i="4"/>
  <c r="F82" i="4" s="1"/>
  <c r="F81" i="4" s="1"/>
  <c r="U88" i="1"/>
  <c r="P88" i="1"/>
  <c r="K88" i="5"/>
  <c r="S88" i="5"/>
  <c r="G88" i="5"/>
  <c r="X89" i="4"/>
  <c r="S82" i="4"/>
  <c r="S81" i="4" s="1"/>
  <c r="V82" i="4"/>
  <c r="V81" i="4" s="1"/>
  <c r="Y90" i="1"/>
  <c r="Y89" i="1" s="1"/>
  <c r="W89" i="1"/>
  <c r="M83" i="5"/>
  <c r="M82" i="5" s="1"/>
  <c r="M81" i="5" s="1"/>
  <c r="Y87" i="4"/>
  <c r="Y86" i="4"/>
  <c r="W86" i="4"/>
  <c r="X86" i="1"/>
  <c r="H83" i="1"/>
  <c r="V83" i="5"/>
  <c r="V82" i="5" s="1"/>
  <c r="V81" i="5" s="1"/>
  <c r="P82" i="5"/>
  <c r="P81" i="5" s="1"/>
  <c r="F83" i="4"/>
  <c r="W85" i="1"/>
  <c r="W84" i="1" s="1"/>
  <c r="X85" i="1"/>
  <c r="Y85" i="1" s="1"/>
  <c r="T18" i="5"/>
  <c r="T17" i="5" s="1"/>
  <c r="P18" i="5"/>
  <c r="P17" i="5"/>
  <c r="O17" i="5"/>
  <c r="M17" i="5"/>
  <c r="Y29" i="5"/>
  <c r="Y8" i="5"/>
  <c r="S17" i="5"/>
  <c r="W20" i="5"/>
  <c r="Y67" i="5"/>
  <c r="Y66" i="5" s="1"/>
  <c r="W66" i="5"/>
  <c r="W74" i="5"/>
  <c r="Y75" i="5"/>
  <c r="Y74" i="5"/>
  <c r="W6" i="5"/>
  <c r="W5" i="5"/>
  <c r="E18" i="5"/>
  <c r="X25" i="5"/>
  <c r="Q24" i="5"/>
  <c r="X62" i="5"/>
  <c r="D65" i="5"/>
  <c r="S83" i="5"/>
  <c r="W85" i="5"/>
  <c r="D88" i="5"/>
  <c r="D50" i="5"/>
  <c r="D49" i="5" s="1"/>
  <c r="L49" i="5"/>
  <c r="W89" i="5"/>
  <c r="Y89" i="5"/>
  <c r="N18" i="5"/>
  <c r="N17" i="5" s="1"/>
  <c r="W25" i="5"/>
  <c r="D45" i="5"/>
  <c r="V58" i="5"/>
  <c r="W60" i="5"/>
  <c r="W59" i="5" s="1"/>
  <c r="W58" i="5"/>
  <c r="Y61" i="5"/>
  <c r="Y60" i="5" s="1"/>
  <c r="Y59" i="5" s="1"/>
  <c r="D98" i="5"/>
  <c r="X47" i="5"/>
  <c r="E58" i="5"/>
  <c r="U88" i="5"/>
  <c r="W92" i="5"/>
  <c r="W91" i="5" s="1"/>
  <c r="W88" i="5" s="1"/>
  <c r="X37" i="5"/>
  <c r="W39" i="5"/>
  <c r="Y41" i="5"/>
  <c r="Y39" i="5"/>
  <c r="W40" i="5"/>
  <c r="Y40" i="5" s="1"/>
  <c r="Y52" i="5"/>
  <c r="Y51" i="5" s="1"/>
  <c r="Y57" i="5"/>
  <c r="Y56" i="5" s="1"/>
  <c r="Y55" i="5"/>
  <c r="J58" i="5"/>
  <c r="E66" i="15" s="1"/>
  <c r="X63" i="5"/>
  <c r="Y64" i="5"/>
  <c r="Y63" i="5"/>
  <c r="Y62" i="5"/>
  <c r="W63" i="5"/>
  <c r="W62" i="5" s="1"/>
  <c r="L71" i="5"/>
  <c r="T83" i="5"/>
  <c r="X85" i="5"/>
  <c r="D84" i="5"/>
  <c r="X92" i="5"/>
  <c r="Y94" i="5"/>
  <c r="Y93" i="5" s="1"/>
  <c r="W94" i="5"/>
  <c r="W93" i="5" s="1"/>
  <c r="Y38" i="5"/>
  <c r="S58" i="5"/>
  <c r="X60" i="5"/>
  <c r="Y73" i="5"/>
  <c r="Y72" i="5" s="1"/>
  <c r="W72" i="5"/>
  <c r="X94" i="5"/>
  <c r="U103" i="5"/>
  <c r="U102" i="5"/>
  <c r="G65" i="5"/>
  <c r="O65" i="5"/>
  <c r="X87" i="5"/>
  <c r="J93" i="5"/>
  <c r="E103" i="15" s="1"/>
  <c r="E99" i="5"/>
  <c r="O93" i="5"/>
  <c r="K83" i="5"/>
  <c r="W87" i="5"/>
  <c r="X25" i="4"/>
  <c r="Y25" i="4"/>
  <c r="O19" i="4"/>
  <c r="X28" i="4"/>
  <c r="Y28" i="4" s="1"/>
  <c r="W23" i="4"/>
  <c r="Y29" i="4"/>
  <c r="H4" i="4"/>
  <c r="W28" i="4"/>
  <c r="F5" i="4"/>
  <c r="Y8" i="4"/>
  <c r="W7" i="4"/>
  <c r="W103" i="4"/>
  <c r="W102" i="4"/>
  <c r="U82" i="5"/>
  <c r="U81" i="5" s="1"/>
  <c r="T82" i="4"/>
  <c r="T81" i="4"/>
  <c r="X96" i="5"/>
  <c r="S82" i="5"/>
  <c r="S81" i="5"/>
  <c r="H81" i="1"/>
  <c r="Y84" i="1"/>
  <c r="Y83" i="1" s="1"/>
  <c r="W86" i="5"/>
  <c r="Y87" i="5"/>
  <c r="Y86" i="5" s="1"/>
  <c r="W96" i="5"/>
  <c r="Y96" i="5"/>
  <c r="Y92" i="5"/>
  <c r="Y91" i="5"/>
  <c r="Y88" i="5" s="1"/>
  <c r="Y25" i="5"/>
  <c r="W24" i="5"/>
  <c r="X84" i="5"/>
  <c r="D83" i="5"/>
  <c r="O18" i="4"/>
  <c r="O17" i="4" s="1"/>
  <c r="W27" i="4"/>
  <c r="W6" i="4"/>
  <c r="W5" i="4" s="1"/>
  <c r="W23" i="5"/>
  <c r="W103" i="5"/>
  <c r="W102" i="5"/>
  <c r="Y103" i="5"/>
  <c r="Y102" i="5"/>
  <c r="X12" i="5"/>
  <c r="J11" i="4"/>
  <c r="H11" i="1"/>
  <c r="U11" i="1"/>
  <c r="Q11" i="1"/>
  <c r="M11" i="1"/>
  <c r="K11" i="1"/>
  <c r="I11" i="1"/>
  <c r="G11" i="1"/>
  <c r="E11" i="1"/>
  <c r="C20" i="15"/>
  <c r="Y13" i="1"/>
  <c r="P11" i="1"/>
  <c r="J11" i="1"/>
  <c r="D19" i="15"/>
  <c r="C19" i="15"/>
  <c r="W91" i="1"/>
  <c r="W88" i="1"/>
  <c r="E20" i="15" l="1"/>
  <c r="O4" i="5"/>
  <c r="E81" i="1"/>
  <c r="X27" i="4"/>
  <c r="X65" i="5"/>
  <c r="D81" i="5"/>
  <c r="O58" i="1"/>
  <c r="O4" i="1"/>
  <c r="O3" i="1" s="1"/>
  <c r="O106" i="1" s="1"/>
  <c r="O107" i="1" s="1"/>
  <c r="X99" i="5"/>
  <c r="E98" i="5"/>
  <c r="W99" i="5"/>
  <c r="X98" i="1"/>
  <c r="X11" i="1"/>
  <c r="D31" i="1"/>
  <c r="T82" i="1"/>
  <c r="T81" i="1" s="1"/>
  <c r="I58" i="1"/>
  <c r="G45" i="1"/>
  <c r="G4" i="1" s="1"/>
  <c r="G3" i="1" s="1"/>
  <c r="G106" i="1" s="1"/>
  <c r="G107" i="1" s="1"/>
  <c r="P4" i="4"/>
  <c r="P3" i="4" s="1"/>
  <c r="P106" i="4" s="1"/>
  <c r="P107" i="4" s="1"/>
  <c r="Y58" i="5"/>
  <c r="W19" i="5"/>
  <c r="W18" i="5" s="1"/>
  <c r="W17" i="5" s="1"/>
  <c r="X62" i="1"/>
  <c r="W84" i="5"/>
  <c r="W83" i="5" s="1"/>
  <c r="W82" i="5" s="1"/>
  <c r="Y85" i="5"/>
  <c r="Y84" i="5" s="1"/>
  <c r="Y83" i="5" s="1"/>
  <c r="Y82" i="5" s="1"/>
  <c r="Y81" i="5" s="1"/>
  <c r="Q23" i="5"/>
  <c r="X24" i="5"/>
  <c r="Y24" i="5" s="1"/>
  <c r="Y23" i="5" s="1"/>
  <c r="Y88" i="1"/>
  <c r="Y82" i="1" s="1"/>
  <c r="D82" i="1"/>
  <c r="V4" i="4"/>
  <c r="V3" i="4" s="1"/>
  <c r="V106" i="4" s="1"/>
  <c r="V107" i="4" s="1"/>
  <c r="X78" i="1"/>
  <c r="X7" i="1"/>
  <c r="Y7" i="1" s="1"/>
  <c r="Y6" i="1" s="1"/>
  <c r="Y5" i="1" s="1"/>
  <c r="D6" i="1"/>
  <c r="X104" i="1"/>
  <c r="W104" i="1"/>
  <c r="W100" i="1"/>
  <c r="C104" i="15"/>
  <c r="J93" i="1"/>
  <c r="C103" i="15" s="1"/>
  <c r="N82" i="1"/>
  <c r="N81" i="1" s="1"/>
  <c r="C77" i="15"/>
  <c r="J68" i="1"/>
  <c r="W63" i="1"/>
  <c r="W62" i="1" s="1"/>
  <c r="Y64" i="1"/>
  <c r="Y63" i="1" s="1"/>
  <c r="Y62" i="1" s="1"/>
  <c r="K49" i="1"/>
  <c r="U18" i="1"/>
  <c r="U17" i="1" s="1"/>
  <c r="U4" i="1" s="1"/>
  <c r="U3" i="1" s="1"/>
  <c r="U106" i="1" s="1"/>
  <c r="U107" i="1" s="1"/>
  <c r="V17" i="4"/>
  <c r="F23" i="4"/>
  <c r="X23" i="4" s="1"/>
  <c r="X24" i="4"/>
  <c r="Y24" i="4" s="1"/>
  <c r="Y23" i="4" s="1"/>
  <c r="D55" i="15"/>
  <c r="J46" i="4"/>
  <c r="E71" i="4"/>
  <c r="X71" i="4" s="1"/>
  <c r="X72" i="4"/>
  <c r="O3" i="5"/>
  <c r="O107" i="5" s="1"/>
  <c r="E59" i="15"/>
  <c r="J50" i="5"/>
  <c r="W53" i="5"/>
  <c r="W50" i="5" s="1"/>
  <c r="W49" i="5" s="1"/>
  <c r="Y54" i="5"/>
  <c r="Y53" i="5" s="1"/>
  <c r="Y50" i="5" s="1"/>
  <c r="Y49" i="5" s="1"/>
  <c r="X12" i="1"/>
  <c r="X56" i="5"/>
  <c r="X93" i="4"/>
  <c r="X99" i="4"/>
  <c r="X94" i="1"/>
  <c r="X76" i="1"/>
  <c r="X99" i="1"/>
  <c r="C99" i="15"/>
  <c r="J88" i="1"/>
  <c r="C98" i="15" s="1"/>
  <c r="G82" i="1"/>
  <c r="G81" i="1" s="1"/>
  <c r="J83" i="1"/>
  <c r="W76" i="1"/>
  <c r="X68" i="1"/>
  <c r="C71" i="15"/>
  <c r="J62" i="1"/>
  <c r="E50" i="1"/>
  <c r="X43" i="1"/>
  <c r="E42" i="1"/>
  <c r="S35" i="1"/>
  <c r="S31" i="1" s="1"/>
  <c r="S4" i="1" s="1"/>
  <c r="S3" i="1" s="1"/>
  <c r="S106" i="1" s="1"/>
  <c r="S107" i="1" s="1"/>
  <c r="F32" i="1"/>
  <c r="F31" i="1" s="1"/>
  <c r="F4" i="1" s="1"/>
  <c r="F3" i="1" s="1"/>
  <c r="F106" i="1" s="1"/>
  <c r="F107" i="1" s="1"/>
  <c r="X33" i="1"/>
  <c r="Y33" i="1" s="1"/>
  <c r="Y32" i="1" s="1"/>
  <c r="O31" i="1"/>
  <c r="Y22" i="1"/>
  <c r="X42" i="4"/>
  <c r="D58" i="15"/>
  <c r="V49" i="4"/>
  <c r="F65" i="4"/>
  <c r="X66" i="4"/>
  <c r="I78" i="4"/>
  <c r="X78" i="4" s="1"/>
  <c r="X79" i="4"/>
  <c r="I17" i="5"/>
  <c r="X28" i="5"/>
  <c r="Y28" i="5" s="1"/>
  <c r="Y27" i="5" s="1"/>
  <c r="E32" i="5"/>
  <c r="X33" i="5"/>
  <c r="Y33" i="5" s="1"/>
  <c r="Y32" i="5" s="1"/>
  <c r="H45" i="5"/>
  <c r="X46" i="5"/>
  <c r="X51" i="5"/>
  <c r="K68" i="5"/>
  <c r="K65" i="5" s="1"/>
  <c r="I78" i="5"/>
  <c r="X78" i="5" s="1"/>
  <c r="X79" i="5"/>
  <c r="X102" i="5"/>
  <c r="G82" i="5"/>
  <c r="G81" i="5" s="1"/>
  <c r="Y12" i="5"/>
  <c r="Y11" i="5" s="1"/>
  <c r="W98" i="1"/>
  <c r="X103" i="5"/>
  <c r="D17" i="4"/>
  <c r="X43" i="5"/>
  <c r="E17" i="5"/>
  <c r="X19" i="1"/>
  <c r="X36" i="1"/>
  <c r="D83" i="4"/>
  <c r="X56" i="4"/>
  <c r="X55" i="4"/>
  <c r="D71" i="1"/>
  <c r="X51" i="1"/>
  <c r="X59" i="1"/>
  <c r="X63" i="1"/>
  <c r="X79" i="1"/>
  <c r="Q88" i="1"/>
  <c r="Q82" i="1" s="1"/>
  <c r="M83" i="1"/>
  <c r="M82" i="1" s="1"/>
  <c r="M81" i="1" s="1"/>
  <c r="Y75" i="1"/>
  <c r="Y74" i="1" s="1"/>
  <c r="T71" i="1"/>
  <c r="L71" i="1"/>
  <c r="Y71" i="1"/>
  <c r="V71" i="1"/>
  <c r="N71" i="1"/>
  <c r="F71" i="1"/>
  <c r="J71" i="1"/>
  <c r="C79" i="15" s="1"/>
  <c r="W65" i="1"/>
  <c r="S65" i="1"/>
  <c r="L65" i="1"/>
  <c r="H65" i="1"/>
  <c r="W60" i="1"/>
  <c r="W59" i="1" s="1"/>
  <c r="W58" i="1" s="1"/>
  <c r="Y61" i="1"/>
  <c r="Y60" i="1" s="1"/>
  <c r="Y59" i="1" s="1"/>
  <c r="Y58" i="1" s="1"/>
  <c r="T58" i="1"/>
  <c r="Q58" i="1"/>
  <c r="G58" i="1"/>
  <c r="P49" i="1"/>
  <c r="P4" i="1" s="1"/>
  <c r="P3" i="1" s="1"/>
  <c r="P106" i="1" s="1"/>
  <c r="P107" i="1" s="1"/>
  <c r="V49" i="1"/>
  <c r="R49" i="1"/>
  <c r="R4" i="1" s="1"/>
  <c r="R3" i="1" s="1"/>
  <c r="R106" i="1" s="1"/>
  <c r="R107" i="1" s="1"/>
  <c r="K31" i="1"/>
  <c r="K4" i="1" s="1"/>
  <c r="H31" i="1"/>
  <c r="H4" i="1" s="1"/>
  <c r="H3" i="1" s="1"/>
  <c r="H106" i="1" s="1"/>
  <c r="H107" i="1" s="1"/>
  <c r="W27" i="1"/>
  <c r="X23" i="1"/>
  <c r="E18" i="1"/>
  <c r="E17" i="1" s="1"/>
  <c r="T4" i="1"/>
  <c r="T3" i="1" s="1"/>
  <c r="T106" i="1" s="1"/>
  <c r="T107" i="1" s="1"/>
  <c r="U4" i="4"/>
  <c r="T4" i="4"/>
  <c r="T3" i="4" s="1"/>
  <c r="T106" i="4" s="1"/>
  <c r="T107" i="4" s="1"/>
  <c r="G11" i="4"/>
  <c r="X12" i="4"/>
  <c r="I19" i="4"/>
  <c r="X20" i="4"/>
  <c r="R31" i="4"/>
  <c r="X47" i="4"/>
  <c r="E50" i="4"/>
  <c r="E49" i="4" s="1"/>
  <c r="X51" i="4"/>
  <c r="G59" i="4"/>
  <c r="X60" i="4"/>
  <c r="V58" i="4"/>
  <c r="X62" i="4"/>
  <c r="X74" i="4"/>
  <c r="F71" i="4"/>
  <c r="W74" i="4"/>
  <c r="W71" i="4" s="1"/>
  <c r="Y75" i="4"/>
  <c r="Y74" i="4" s="1"/>
  <c r="Y71" i="4" s="1"/>
  <c r="D18" i="5"/>
  <c r="F19" i="5"/>
  <c r="F18" i="5" s="1"/>
  <c r="F17" i="5" s="1"/>
  <c r="F4" i="5" s="1"/>
  <c r="F3" i="5" s="1"/>
  <c r="F107" i="5" s="1"/>
  <c r="X20" i="5"/>
  <c r="Y20" i="5" s="1"/>
  <c r="Y19" i="5" s="1"/>
  <c r="Y18" i="5" s="1"/>
  <c r="Y17" i="5" s="1"/>
  <c r="I27" i="5"/>
  <c r="M31" i="5"/>
  <c r="E102" i="1"/>
  <c r="X102" i="1" s="1"/>
  <c r="S82" i="1"/>
  <c r="S81" i="1" s="1"/>
  <c r="F82" i="1"/>
  <c r="F81" i="1" s="1"/>
  <c r="U58" i="1"/>
  <c r="C59" i="15"/>
  <c r="J50" i="1"/>
  <c r="W47" i="1"/>
  <c r="W46" i="1" s="1"/>
  <c r="W45" i="1" s="1"/>
  <c r="Y48" i="1"/>
  <c r="Y47" i="1" s="1"/>
  <c r="Y46" i="1" s="1"/>
  <c r="Y45" i="1" s="1"/>
  <c r="H36" i="1"/>
  <c r="H35" i="1" s="1"/>
  <c r="X37" i="1"/>
  <c r="Y37" i="1" s="1"/>
  <c r="Y36" i="1" s="1"/>
  <c r="Y35" i="1" s="1"/>
  <c r="E35" i="1"/>
  <c r="E31" i="1" s="1"/>
  <c r="L31" i="1"/>
  <c r="D35" i="4"/>
  <c r="X36" i="4"/>
  <c r="L6" i="5"/>
  <c r="L5" i="5" s="1"/>
  <c r="X7" i="5"/>
  <c r="Y7" i="5" s="1"/>
  <c r="S4" i="5"/>
  <c r="S3" i="5" s="1"/>
  <c r="S107" i="5" s="1"/>
  <c r="D58" i="5"/>
  <c r="X59" i="5"/>
  <c r="Y20" i="1"/>
  <c r="Y19" i="1" s="1"/>
  <c r="X69" i="1"/>
  <c r="X56" i="1"/>
  <c r="D55" i="1"/>
  <c r="Y24" i="1"/>
  <c r="W23" i="1"/>
  <c r="W18" i="1" s="1"/>
  <c r="W17" i="1" s="1"/>
  <c r="W4" i="1" s="1"/>
  <c r="D27" i="1"/>
  <c r="X27" i="1" s="1"/>
  <c r="X28" i="1"/>
  <c r="Y28" i="1" s="1"/>
  <c r="Y27" i="1" s="1"/>
  <c r="V82" i="1"/>
  <c r="V81" i="1" s="1"/>
  <c r="P82" i="1"/>
  <c r="P81" i="1" s="1"/>
  <c r="M49" i="1"/>
  <c r="M4" i="1" s="1"/>
  <c r="M3" i="1" s="1"/>
  <c r="M106" i="1" s="1"/>
  <c r="M107" i="1" s="1"/>
  <c r="N35" i="1"/>
  <c r="N31" i="1" s="1"/>
  <c r="N4" i="1" s="1"/>
  <c r="N3" i="1" s="1"/>
  <c r="N106" i="1" s="1"/>
  <c r="N107" i="1" s="1"/>
  <c r="Q31" i="1"/>
  <c r="Q4" i="4"/>
  <c r="Q3" i="4" s="1"/>
  <c r="Q106" i="4" s="1"/>
  <c r="Q107" i="4" s="1"/>
  <c r="G32" i="4"/>
  <c r="G31" i="4" s="1"/>
  <c r="X33" i="4"/>
  <c r="Y33" i="4" s="1"/>
  <c r="Y32" i="4" s="1"/>
  <c r="X37" i="4"/>
  <c r="Y37" i="4" s="1"/>
  <c r="Y36" i="4" s="1"/>
  <c r="Y35" i="4" s="1"/>
  <c r="G36" i="4"/>
  <c r="G35" i="4" s="1"/>
  <c r="X53" i="4"/>
  <c r="X27" i="5"/>
  <c r="E35" i="5"/>
  <c r="X53" i="5"/>
  <c r="P65" i="5"/>
  <c r="P4" i="5" s="1"/>
  <c r="P3" i="5" s="1"/>
  <c r="P107" i="5" s="1"/>
  <c r="X66" i="5"/>
  <c r="E91" i="15"/>
  <c r="J82" i="5"/>
  <c r="Q82" i="5"/>
  <c r="Q81" i="5" s="1"/>
  <c r="X91" i="5"/>
  <c r="R83" i="1"/>
  <c r="R82" i="1" s="1"/>
  <c r="R81" i="1" s="1"/>
  <c r="E84" i="4"/>
  <c r="E83" i="4" s="1"/>
  <c r="E82" i="4" s="1"/>
  <c r="W85" i="4"/>
  <c r="X85" i="4"/>
  <c r="E83" i="5"/>
  <c r="W99" i="1"/>
  <c r="X68" i="5"/>
  <c r="F88" i="5"/>
  <c r="F82" i="5" s="1"/>
  <c r="F81" i="5" s="1"/>
  <c r="E88" i="5"/>
  <c r="Y95" i="1"/>
  <c r="Y94" i="1" s="1"/>
  <c r="Y93" i="1" s="1"/>
  <c r="J35" i="1"/>
  <c r="C43" i="15" s="1"/>
  <c r="D91" i="15"/>
  <c r="J82" i="4"/>
  <c r="W91" i="4"/>
  <c r="W88" i="4" s="1"/>
  <c r="X43" i="4"/>
  <c r="X46" i="4"/>
  <c r="Y92" i="1"/>
  <c r="Y91" i="1" s="1"/>
  <c r="D65" i="1"/>
  <c r="W86" i="1"/>
  <c r="W83" i="1" s="1"/>
  <c r="W82" i="1" s="1"/>
  <c r="D58" i="1"/>
  <c r="X60" i="1"/>
  <c r="Q103" i="1"/>
  <c r="Q102" i="1" s="1"/>
  <c r="K93" i="1"/>
  <c r="K82" i="1" s="1"/>
  <c r="K81" i="1" s="1"/>
  <c r="L83" i="1"/>
  <c r="L82" i="1" s="1"/>
  <c r="L81" i="1" s="1"/>
  <c r="W71" i="1"/>
  <c r="K71" i="1"/>
  <c r="G71" i="1"/>
  <c r="G65" i="1"/>
  <c r="N58" i="1"/>
  <c r="Y57" i="1"/>
  <c r="Y56" i="1" s="1"/>
  <c r="Y55" i="1" s="1"/>
  <c r="Y49" i="1" s="1"/>
  <c r="X53" i="1"/>
  <c r="U49" i="1"/>
  <c r="G50" i="1"/>
  <c r="G49" i="1" s="1"/>
  <c r="J42" i="1"/>
  <c r="C50" i="15" s="1"/>
  <c r="J32" i="1"/>
  <c r="C15" i="15"/>
  <c r="J6" i="1"/>
  <c r="E4" i="4"/>
  <c r="D6" i="4"/>
  <c r="X7" i="4"/>
  <c r="Y7" i="4" s="1"/>
  <c r="D15" i="15"/>
  <c r="J6" i="4"/>
  <c r="E17" i="4"/>
  <c r="D28" i="15"/>
  <c r="J19" i="4"/>
  <c r="R18" i="4"/>
  <c r="R17" i="4" s="1"/>
  <c r="R4" i="4" s="1"/>
  <c r="R3" i="4" s="1"/>
  <c r="R106" i="4" s="1"/>
  <c r="R107" i="4" s="1"/>
  <c r="W20" i="4"/>
  <c r="Y21" i="4"/>
  <c r="Y30" i="4"/>
  <c r="Y27" i="4" s="1"/>
  <c r="W50" i="4"/>
  <c r="W49" i="4" s="1"/>
  <c r="L71" i="4"/>
  <c r="V4" i="5"/>
  <c r="V3" i="5" s="1"/>
  <c r="V107" i="5" s="1"/>
  <c r="W36" i="5"/>
  <c r="W35" i="5" s="1"/>
  <c r="W31" i="5" s="1"/>
  <c r="Y37" i="5"/>
  <c r="Y36" i="5" s="1"/>
  <c r="Y35" i="5" s="1"/>
  <c r="C26" i="15"/>
  <c r="J46" i="1"/>
  <c r="X46" i="1" s="1"/>
  <c r="J27" i="1"/>
  <c r="C35" i="15" s="1"/>
  <c r="Y26" i="1"/>
  <c r="L18" i="1"/>
  <c r="L17" i="1" s="1"/>
  <c r="L4" i="1" s="1"/>
  <c r="L3" i="1" s="1"/>
  <c r="L106" i="1" s="1"/>
  <c r="L107" i="1" s="1"/>
  <c r="I18" i="1"/>
  <c r="I17" i="1" s="1"/>
  <c r="Y22" i="4"/>
  <c r="S35" i="4"/>
  <c r="S31" i="4" s="1"/>
  <c r="S4" i="4" s="1"/>
  <c r="S3" i="4" s="1"/>
  <c r="S106" i="4" s="1"/>
  <c r="S107" i="4" s="1"/>
  <c r="D64" i="15"/>
  <c r="J55" i="4"/>
  <c r="D63" i="15" s="1"/>
  <c r="X76" i="4"/>
  <c r="I83" i="4"/>
  <c r="I82" i="4" s="1"/>
  <c r="I81" i="4" s="1"/>
  <c r="Q83" i="4"/>
  <c r="Q82" i="4" s="1"/>
  <c r="Q81" i="4" s="1"/>
  <c r="K4" i="5"/>
  <c r="T4" i="5"/>
  <c r="U18" i="5"/>
  <c r="U17" i="5" s="1"/>
  <c r="T31" i="5"/>
  <c r="F35" i="5"/>
  <c r="F31" i="5" s="1"/>
  <c r="I35" i="5"/>
  <c r="I31" i="5" s="1"/>
  <c r="I4" i="5" s="1"/>
  <c r="I3" i="5" s="1"/>
  <c r="I107" i="5" s="1"/>
  <c r="M35" i="5"/>
  <c r="X76" i="5"/>
  <c r="D71" i="5"/>
  <c r="V4" i="1"/>
  <c r="V3" i="1" s="1"/>
  <c r="V106" i="1" s="1"/>
  <c r="V107" i="1" s="1"/>
  <c r="O4" i="4"/>
  <c r="O3" i="4" s="1"/>
  <c r="O106" i="4" s="1"/>
  <c r="O107" i="4" s="1"/>
  <c r="Y10" i="4"/>
  <c r="L18" i="4"/>
  <c r="L17" i="4" s="1"/>
  <c r="L4" i="4" s="1"/>
  <c r="L3" i="4" s="1"/>
  <c r="L106" i="4" s="1"/>
  <c r="L107" i="4" s="1"/>
  <c r="K35" i="4"/>
  <c r="K31" i="4" s="1"/>
  <c r="K4" i="4" s="1"/>
  <c r="D50" i="4"/>
  <c r="D68" i="15"/>
  <c r="J59" i="4"/>
  <c r="U4" i="5"/>
  <c r="U3" i="5" s="1"/>
  <c r="U107" i="5" s="1"/>
  <c r="Y10" i="5"/>
  <c r="Q31" i="5"/>
  <c r="E45" i="15"/>
  <c r="J36" i="5"/>
  <c r="R35" i="5"/>
  <c r="R31" i="5" s="1"/>
  <c r="R4" i="5" s="1"/>
  <c r="R3" i="5" s="1"/>
  <c r="R107" i="5" s="1"/>
  <c r="M50" i="5"/>
  <c r="M49" i="5" s="1"/>
  <c r="R83" i="5"/>
  <c r="R82" i="5" s="1"/>
  <c r="R81" i="5" s="1"/>
  <c r="U103" i="4"/>
  <c r="X104" i="4"/>
  <c r="Y104" i="4" s="1"/>
  <c r="Y103" i="4" s="1"/>
  <c r="Y102" i="4" s="1"/>
  <c r="J27" i="4"/>
  <c r="D35" i="15" s="1"/>
  <c r="J36" i="4"/>
  <c r="W47" i="4"/>
  <c r="W46" i="4" s="1"/>
  <c r="W45" i="4" s="1"/>
  <c r="N65" i="4"/>
  <c r="N4" i="4" s="1"/>
  <c r="N3" i="4" s="1"/>
  <c r="N106" i="4" s="1"/>
  <c r="N107" i="4" s="1"/>
  <c r="N71" i="4"/>
  <c r="K88" i="4"/>
  <c r="G18" i="5"/>
  <c r="G17" i="5" s="1"/>
  <c r="G4" i="5" s="1"/>
  <c r="G3" i="5" s="1"/>
  <c r="G107" i="5" s="1"/>
  <c r="E28" i="15"/>
  <c r="J19" i="5"/>
  <c r="N35" i="5"/>
  <c r="N31" i="5" s="1"/>
  <c r="N4" i="5" s="1"/>
  <c r="N3" i="5" s="1"/>
  <c r="N107" i="5" s="1"/>
  <c r="J45" i="5"/>
  <c r="E53" i="15" s="1"/>
  <c r="W100" i="4"/>
  <c r="K71" i="4"/>
  <c r="D113" i="15"/>
  <c r="J102" i="4"/>
  <c r="K18" i="5"/>
  <c r="K17" i="5" s="1"/>
  <c r="R18" i="5"/>
  <c r="R17" i="5" s="1"/>
  <c r="X39" i="5"/>
  <c r="I58" i="5"/>
  <c r="L58" i="5"/>
  <c r="W69" i="5"/>
  <c r="W68" i="5" s="1"/>
  <c r="W65" i="5" s="1"/>
  <c r="Y70" i="5"/>
  <c r="Y69" i="5" s="1"/>
  <c r="Y68" i="5" s="1"/>
  <c r="Y65" i="5" s="1"/>
  <c r="X100" i="4"/>
  <c r="E99" i="4"/>
  <c r="W60" i="4"/>
  <c r="W59" i="4" s="1"/>
  <c r="W58" i="4" s="1"/>
  <c r="J71" i="4"/>
  <c r="D79" i="15" s="1"/>
  <c r="J6" i="5"/>
  <c r="X6" i="5" s="1"/>
  <c r="K49" i="5"/>
  <c r="N50" i="5"/>
  <c r="N49" i="5" s="1"/>
  <c r="X55" i="5"/>
  <c r="H71" i="5"/>
  <c r="X74" i="5"/>
  <c r="J78" i="5"/>
  <c r="E86" i="15" s="1"/>
  <c r="E87" i="15"/>
  <c r="T88" i="5"/>
  <c r="T82" i="5" s="1"/>
  <c r="T81" i="5" s="1"/>
  <c r="L93" i="5"/>
  <c r="L82" i="5" s="1"/>
  <c r="L81" i="5" s="1"/>
  <c r="J98" i="5"/>
  <c r="E108" i="15" s="1"/>
  <c r="E109" i="15"/>
  <c r="W97" i="4"/>
  <c r="S49" i="5"/>
  <c r="M65" i="5"/>
  <c r="M71" i="5"/>
  <c r="Y77" i="5"/>
  <c r="Y76" i="5" s="1"/>
  <c r="Y71" i="5" s="1"/>
  <c r="W76" i="5"/>
  <c r="W71" i="5" s="1"/>
  <c r="I83" i="5"/>
  <c r="I82" i="5" s="1"/>
  <c r="I81" i="5" s="1"/>
  <c r="K93" i="5"/>
  <c r="K82" i="5" s="1"/>
  <c r="K81" i="5" s="1"/>
  <c r="W4" i="5" l="1"/>
  <c r="K3" i="1"/>
  <c r="K106" i="1" s="1"/>
  <c r="K107" i="1" s="1"/>
  <c r="Y31" i="1"/>
  <c r="W96" i="4"/>
  <c r="W93" i="4" s="1"/>
  <c r="Y97" i="4"/>
  <c r="Y96" i="4" s="1"/>
  <c r="Y93" i="4" s="1"/>
  <c r="D112" i="15"/>
  <c r="T3" i="5"/>
  <c r="T107" i="5" s="1"/>
  <c r="D90" i="15"/>
  <c r="J81" i="4"/>
  <c r="D89" i="15" s="1"/>
  <c r="X103" i="1"/>
  <c r="X11" i="4"/>
  <c r="C76" i="15"/>
  <c r="J65" i="1"/>
  <c r="C73" i="15" s="1"/>
  <c r="U102" i="4"/>
  <c r="U81" i="4" s="1"/>
  <c r="U3" i="4" s="1"/>
  <c r="U106" i="4" s="1"/>
  <c r="U107" i="4" s="1"/>
  <c r="X103" i="4"/>
  <c r="E44" i="15"/>
  <c r="J35" i="5"/>
  <c r="D49" i="4"/>
  <c r="X49" i="4" s="1"/>
  <c r="X50" i="4"/>
  <c r="X71" i="5"/>
  <c r="K3" i="5"/>
  <c r="K107" i="5" s="1"/>
  <c r="D27" i="15"/>
  <c r="J18" i="4"/>
  <c r="C14" i="15"/>
  <c r="J5" i="1"/>
  <c r="Y85" i="4"/>
  <c r="Y84" i="4" s="1"/>
  <c r="Y83" i="4" s="1"/>
  <c r="Y82" i="4" s="1"/>
  <c r="Y81" i="4" s="1"/>
  <c r="W84" i="4"/>
  <c r="W83" i="4" s="1"/>
  <c r="X19" i="5"/>
  <c r="I18" i="4"/>
  <c r="I17" i="4" s="1"/>
  <c r="I4" i="4" s="1"/>
  <c r="I3" i="4" s="1"/>
  <c r="I106" i="4" s="1"/>
  <c r="I107" i="4" s="1"/>
  <c r="X19" i="4"/>
  <c r="Q81" i="1"/>
  <c r="X45" i="5"/>
  <c r="X65" i="4"/>
  <c r="D54" i="15"/>
  <c r="J45" i="4"/>
  <c r="D5" i="1"/>
  <c r="X6" i="1"/>
  <c r="X42" i="1"/>
  <c r="W98" i="5"/>
  <c r="X98" i="5"/>
  <c r="X88" i="4"/>
  <c r="K82" i="4"/>
  <c r="K81" i="4" s="1"/>
  <c r="K3" i="4" s="1"/>
  <c r="K106" i="4" s="1"/>
  <c r="K107" i="4" s="1"/>
  <c r="D44" i="15"/>
  <c r="J35" i="4"/>
  <c r="Y6" i="4"/>
  <c r="Y5" i="4" s="1"/>
  <c r="X65" i="1"/>
  <c r="E90" i="15"/>
  <c r="J81" i="5"/>
  <c r="E89" i="15" s="1"/>
  <c r="Q4" i="1"/>
  <c r="Q3" i="1" s="1"/>
  <c r="Q106" i="1" s="1"/>
  <c r="Q107" i="1" s="1"/>
  <c r="L4" i="5"/>
  <c r="L3" i="5" s="1"/>
  <c r="L107" i="5" s="1"/>
  <c r="X35" i="4"/>
  <c r="C58" i="15"/>
  <c r="J49" i="1"/>
  <c r="C57" i="15" s="1"/>
  <c r="D17" i="5"/>
  <c r="X18" i="5"/>
  <c r="F18" i="4"/>
  <c r="X71" i="1"/>
  <c r="X84" i="4"/>
  <c r="X93" i="5"/>
  <c r="Y31" i="5"/>
  <c r="C70" i="15"/>
  <c r="J58" i="1"/>
  <c r="C66" i="15" s="1"/>
  <c r="C91" i="15"/>
  <c r="C90" i="15" s="1"/>
  <c r="C89" i="15" s="1"/>
  <c r="J82" i="1"/>
  <c r="J81" i="1" s="1"/>
  <c r="W81" i="5"/>
  <c r="X88" i="1"/>
  <c r="E14" i="15"/>
  <c r="J5" i="5"/>
  <c r="D14" i="15"/>
  <c r="J5" i="4"/>
  <c r="D49" i="1"/>
  <c r="X55" i="1"/>
  <c r="Y18" i="1"/>
  <c r="Y17" i="1" s="1"/>
  <c r="Y4" i="1" s="1"/>
  <c r="J49" i="5"/>
  <c r="E58" i="15"/>
  <c r="X50" i="5"/>
  <c r="X83" i="1"/>
  <c r="Q18" i="5"/>
  <c r="Q17" i="5" s="1"/>
  <c r="Q4" i="5" s="1"/>
  <c r="Q3" i="5" s="1"/>
  <c r="Q107" i="5" s="1"/>
  <c r="X23" i="5"/>
  <c r="X88" i="5"/>
  <c r="Y31" i="4"/>
  <c r="Y6" i="5"/>
  <c r="Y5" i="5" s="1"/>
  <c r="Y4" i="5" s="1"/>
  <c r="Y3" i="5" s="1"/>
  <c r="M4" i="5"/>
  <c r="M3" i="5" s="1"/>
  <c r="M107" i="5" s="1"/>
  <c r="E49" i="1"/>
  <c r="E4" i="1" s="1"/>
  <c r="E3" i="1" s="1"/>
  <c r="E106" i="1" s="1"/>
  <c r="E107" i="1" s="1"/>
  <c r="X50" i="1"/>
  <c r="X93" i="1"/>
  <c r="D81" i="1"/>
  <c r="X82" i="1"/>
  <c r="X81" i="1" s="1"/>
  <c r="E27" i="15"/>
  <c r="J18" i="5"/>
  <c r="H4" i="5"/>
  <c r="H3" i="5" s="1"/>
  <c r="H107" i="5" s="1"/>
  <c r="E98" i="4"/>
  <c r="E81" i="4" s="1"/>
  <c r="E3" i="4" s="1"/>
  <c r="E106" i="4" s="1"/>
  <c r="E107" i="4" s="1"/>
  <c r="W99" i="4"/>
  <c r="D67" i="15"/>
  <c r="J58" i="4"/>
  <c r="D66" i="15" s="1"/>
  <c r="I4" i="1"/>
  <c r="I3" i="1" s="1"/>
  <c r="I106" i="1" s="1"/>
  <c r="I107" i="1" s="1"/>
  <c r="C54" i="15"/>
  <c r="J45" i="1"/>
  <c r="W19" i="4"/>
  <c r="W18" i="4" s="1"/>
  <c r="W17" i="4" s="1"/>
  <c r="W4" i="4" s="1"/>
  <c r="Y20" i="4"/>
  <c r="Y19" i="4" s="1"/>
  <c r="Y18" i="4" s="1"/>
  <c r="Y17" i="4" s="1"/>
  <c r="D5" i="4"/>
  <c r="X6" i="4"/>
  <c r="C40" i="15"/>
  <c r="J31" i="1"/>
  <c r="C39" i="15" s="1"/>
  <c r="X32" i="1"/>
  <c r="E82" i="5"/>
  <c r="X83" i="5"/>
  <c r="X36" i="5"/>
  <c r="D31" i="4"/>
  <c r="Y23" i="1"/>
  <c r="X58" i="5"/>
  <c r="G58" i="4"/>
  <c r="X58" i="4" s="1"/>
  <c r="X59" i="4"/>
  <c r="J17" i="1"/>
  <c r="C25" i="15" s="1"/>
  <c r="D17" i="1"/>
  <c r="D82" i="4"/>
  <c r="X83" i="4"/>
  <c r="E31" i="5"/>
  <c r="X32" i="5"/>
  <c r="J49" i="4"/>
  <c r="D57" i="15" s="1"/>
  <c r="W103" i="1"/>
  <c r="W102" i="1" s="1"/>
  <c r="W81" i="1" s="1"/>
  <c r="W3" i="1" s="1"/>
  <c r="Y104" i="1"/>
  <c r="Y103" i="1" s="1"/>
  <c r="Y102" i="1" s="1"/>
  <c r="Y81" i="1" s="1"/>
  <c r="X32" i="4"/>
  <c r="X18" i="1"/>
  <c r="X35" i="1"/>
  <c r="Y3" i="1" l="1"/>
  <c r="D13" i="15"/>
  <c r="J4" i="4"/>
  <c r="F17" i="4"/>
  <c r="X18" i="4"/>
  <c r="Y4" i="4"/>
  <c r="Y3" i="4" s="1"/>
  <c r="D81" i="4"/>
  <c r="X82" i="4"/>
  <c r="D43" i="15"/>
  <c r="J31" i="4"/>
  <c r="D39" i="15" s="1"/>
  <c r="C13" i="15"/>
  <c r="J4" i="1"/>
  <c r="E43" i="15"/>
  <c r="J31" i="5"/>
  <c r="E39" i="15" s="1"/>
  <c r="G4" i="4"/>
  <c r="G3" i="4" s="1"/>
  <c r="G106" i="4" s="1"/>
  <c r="G107" i="4" s="1"/>
  <c r="X17" i="1"/>
  <c r="X49" i="1"/>
  <c r="E13" i="15"/>
  <c r="X5" i="5"/>
  <c r="D4" i="5"/>
  <c r="D53" i="15"/>
  <c r="X45" i="4"/>
  <c r="X58" i="1"/>
  <c r="D4" i="4"/>
  <c r="X5" i="4"/>
  <c r="X98" i="4"/>
  <c r="W98" i="4"/>
  <c r="X5" i="1"/>
  <c r="D4" i="1"/>
  <c r="X31" i="1"/>
  <c r="X102" i="4"/>
  <c r="W3" i="5"/>
  <c r="E4" i="5"/>
  <c r="E81" i="5"/>
  <c r="X82" i="5"/>
  <c r="X81" i="5" s="1"/>
  <c r="C53" i="15"/>
  <c r="X45" i="1"/>
  <c r="E26" i="15"/>
  <c r="J17" i="5"/>
  <c r="E25" i="15" s="1"/>
  <c r="E57" i="15"/>
  <c r="X49" i="5"/>
  <c r="X35" i="5"/>
  <c r="W82" i="4"/>
  <c r="W81" i="4" s="1"/>
  <c r="W3" i="4" s="1"/>
  <c r="D26" i="15"/>
  <c r="J17" i="4"/>
  <c r="D25" i="15" s="1"/>
  <c r="E3" i="5" l="1"/>
  <c r="E107" i="5" s="1"/>
  <c r="X31" i="4"/>
  <c r="X4" i="4"/>
  <c r="D3" i="4"/>
  <c r="D3" i="5"/>
  <c r="J3" i="4"/>
  <c r="D12" i="15"/>
  <c r="X17" i="5"/>
  <c r="X31" i="5"/>
  <c r="X4" i="1"/>
  <c r="D3" i="1"/>
  <c r="J4" i="5"/>
  <c r="C12" i="15"/>
  <c r="C11" i="15" s="1"/>
  <c r="J3" i="1"/>
  <c r="J106" i="1" s="1"/>
  <c r="J107" i="1" s="1"/>
  <c r="X81" i="4"/>
  <c r="F4" i="4"/>
  <c r="F3" i="4" s="1"/>
  <c r="F106" i="4" s="1"/>
  <c r="F107" i="4" s="1"/>
  <c r="X17" i="4"/>
  <c r="X3" i="4" l="1"/>
  <c r="D106" i="4"/>
  <c r="D11" i="15"/>
  <c r="J106" i="4"/>
  <c r="J107" i="4" s="1"/>
  <c r="D106" i="5"/>
  <c r="X3" i="1"/>
  <c r="D106" i="1"/>
  <c r="E12" i="15"/>
  <c r="J3" i="5"/>
  <c r="X4" i="5"/>
  <c r="J107" i="5" l="1"/>
  <c r="E11" i="15"/>
  <c r="X106" i="5"/>
  <c r="D107" i="5"/>
  <c r="X107" i="5" s="1"/>
  <c r="W106" i="5"/>
  <c r="W106" i="4"/>
  <c r="X106" i="4"/>
  <c r="D107" i="4"/>
  <c r="X107" i="4" s="1"/>
  <c r="W106" i="1"/>
  <c r="D107" i="1"/>
  <c r="X107" i="1" s="1"/>
  <c r="X106" i="1"/>
  <c r="X3" i="5"/>
  <c r="Y106" i="4" l="1"/>
  <c r="W107" i="4"/>
  <c r="Y107" i="4" s="1"/>
  <c r="W107" i="1"/>
  <c r="Y107" i="1" s="1"/>
  <c r="Y106" i="1"/>
  <c r="W107" i="5"/>
  <c r="Y107" i="5" s="1"/>
  <c r="Y106" i="5"/>
</calcChain>
</file>

<file path=xl/sharedStrings.xml><?xml version="1.0" encoding="utf-8"?>
<sst xmlns="http://schemas.openxmlformats.org/spreadsheetml/2006/main" count="989" uniqueCount="241">
  <si>
    <t>Наименование показателя</t>
  </si>
  <si>
    <t>Код строки</t>
  </si>
  <si>
    <t>Код дохода по бюджетной классификации</t>
  </si>
  <si>
    <t>1</t>
  </si>
  <si>
    <t>2</t>
  </si>
  <si>
    <t>3</t>
  </si>
  <si>
    <t>4</t>
  </si>
  <si>
    <r>
      <t xml:space="preserve">Доходы бюджета - ВСЕГО: </t>
    </r>
    <r>
      <rPr>
        <sz val="8"/>
        <color indexed="8"/>
        <rFont val="Arial"/>
      </rPr>
      <t xml:space="preserve">
В том числе:</t>
    </r>
  </si>
  <si>
    <t>X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</si>
  <si>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</si>
  <si>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</si>
  <si>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</si>
  <si>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</si>
  <si>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</si>
  <si>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</si>
  <si>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</si>
  <si>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</si>
  <si>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</si>
  <si>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</si>
  <si>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</si>
  <si>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</si>
  <si>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</si>
  <si>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</si>
  <si>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</si>
  <si>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</si>
  <si>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</si>
  <si>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</si>
  <si>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</si>
  <si>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</si>
  <si>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</si>
  <si>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</si>
  <si>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</si>
  <si>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</si>
  <si>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</si>
  <si>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</si>
  <si>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</si>
  <si>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</si>
  <si>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</si>
  <si>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</si>
  <si>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</si>
  <si>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</si>
  <si>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</si>
  <si>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</si>
  <si>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</si>
  <si>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</si>
  <si>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</si>
  <si>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</si>
  <si>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</si>
  <si>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</si>
  <si>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</si>
  <si>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(за налоговые периоды, истекшие до 1 января 2011 года)</t>
  </si>
  <si>
    <t>000 10503020010000110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</si>
  <si>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</si>
  <si>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</si>
  <si>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</si>
  <si>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</si>
  <si>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</si>
  <si>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</si>
  <si>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</si>
  <si>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</si>
  <si>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</si>
  <si>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</si>
  <si>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</si>
  <si>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</si>
  <si>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</si>
  <si>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</si>
  <si>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</si>
  <si>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</si>
  <si>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</si>
  <si>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</si>
  <si>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</si>
  <si>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</si>
  <si>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</si>
  <si>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</si>
  <si>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</si>
  <si>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</si>
  <si>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</si>
  <si>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</si>
  <si>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</si>
  <si>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</si>
  <si>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</si>
  <si>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</si>
  <si>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</si>
  <si>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</si>
  <si>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</si>
  <si>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</si>
  <si>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</si>
  <si>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</si>
  <si>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</si>
  <si>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</si>
  <si>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</si>
  <si>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</si>
  <si>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</si>
  <si>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</si>
  <si>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</si>
  <si>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</si>
  <si>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</si>
  <si>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</si>
  <si>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</si>
  <si>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</si>
  <si>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</si>
  <si>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</si>
  <si>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</si>
  <si>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</si>
  <si>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</si>
  <si>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</si>
  <si>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</si>
  <si>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</si>
  <si>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</si>
  <si>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</si>
  <si>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</si>
  <si>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</si>
  <si>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</si>
  <si>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</si>
  <si>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</si>
  <si>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</si>
  <si>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продажи квартир</t>
  </si>
  <si>
    <t>000 11401000000000410</t>
  </si>
  <si>
    <t>Доходы от продажи квартир, находящихся в собственности сельских поселений</t>
  </si>
  <si>
    <t>000 11401050100000410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</si>
  <si>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</si>
  <si>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</si>
  <si>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</si>
  <si>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</si>
  <si>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</si>
  <si>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</si>
  <si>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</si>
  <si>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</si>
  <si>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</si>
  <si>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</si>
  <si>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</si>
  <si>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000 11633050100000140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</si>
  <si>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</si>
  <si>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</si>
  <si>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</si>
  <si>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</si>
  <si>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</si>
  <si>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</si>
  <si>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</si>
  <si>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</si>
  <si>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</si>
  <si>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</si>
  <si>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</si>
  <si>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</si>
  <si>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</si>
  <si>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</si>
  <si>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</si>
  <si>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</si>
  <si>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</si>
  <si>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</si>
  <si>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</si>
  <si>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</si>
  <si>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</si>
  <si>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</si>
  <si>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</si>
  <si>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</si>
  <si>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Субвенции бюджетам на государственную регистрацию актов гражданского состояния</t>
  </si>
  <si>
    <t>Субвенции бюджетам сельских поселений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</si>
  <si>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</si>
  <si>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</si>
  <si>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</si>
  <si>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</si>
  <si>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</si>
  <si>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</si>
  <si>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</si>
  <si>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</si>
  <si>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</si>
  <si>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</si>
  <si>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000 20705000100000180</t>
  </si>
  <si>
    <t>000 20705030100000180</t>
  </si>
  <si>
    <t>000 20210000000000151</t>
  </si>
  <si>
    <t>000 20215001000000151</t>
  </si>
  <si>
    <t>000 20215001100000151</t>
  </si>
  <si>
    <t>000 20215002000000151</t>
  </si>
  <si>
    <t>000 20215002100000151</t>
  </si>
  <si>
    <t>000 20230000000000151</t>
  </si>
  <si>
    <t>000 20235930000000151</t>
  </si>
  <si>
    <t>000 20235930100000151</t>
  </si>
  <si>
    <t>000 20240000000000151</t>
  </si>
  <si>
    <t>000 20240014000000151</t>
  </si>
  <si>
    <t>000 20240014100000151</t>
  </si>
  <si>
    <t>000 20249999000000151</t>
  </si>
  <si>
    <t>000 20249999100000151</t>
  </si>
  <si>
    <t>Александровка</t>
  </si>
  <si>
    <t>Бурунча</t>
  </si>
  <si>
    <t>Васильевка</t>
  </si>
  <si>
    <t>Воздвиженка</t>
  </si>
  <si>
    <t>Гавриловка</t>
  </si>
  <si>
    <t>Желтое</t>
  </si>
  <si>
    <t>Каировка</t>
  </si>
  <si>
    <t>Карагузино</t>
  </si>
  <si>
    <t>Надеждинка</t>
  </si>
  <si>
    <t>Николаевка</t>
  </si>
  <si>
    <t>Нов.Сокулак</t>
  </si>
  <si>
    <t>Новочеркасск</t>
  </si>
  <si>
    <t>Петровск</t>
  </si>
  <si>
    <t>Поссовет</t>
  </si>
  <si>
    <t>Спасск</t>
  </si>
  <si>
    <t>Ст.Сокулак</t>
  </si>
  <si>
    <t>Черкассы</t>
  </si>
  <si>
    <t>Ч.Отрог</t>
  </si>
  <si>
    <t>Федоровка 1-ая</t>
  </si>
  <si>
    <t>Итого (по вертикали)</t>
  </si>
  <si>
    <t>Итого (по горизонтали)</t>
  </si>
  <si>
    <t>Угол</t>
  </si>
  <si>
    <t>000 20705030109000180</t>
  </si>
  <si>
    <t>Безвозмездные поступления в бюджеты сельских поселений на реализацию проектов развития сельских поселений, основанных на местных инициативах</t>
  </si>
  <si>
    <t>000 20400000000000000</t>
  </si>
  <si>
    <t>000 20405000100000180</t>
  </si>
  <si>
    <t>000 20405099100000180</t>
  </si>
  <si>
    <t>000 20405099109000180</t>
  </si>
  <si>
    <t>БЕЗВОЗМЕЗДНЫЕ ПОСТУПЛЕНИЯ ОТ НЕГОСУДАРСТВЕННЫХ ОРГАНИЗАЦИЙ</t>
  </si>
  <si>
    <t>Прочие безвозмездные поступления от негосударственных организаций в бюджеты сельских поселений</t>
  </si>
  <si>
    <t>Безвозмездные поступления от негосударственных организаций в бюджеты сельских поселений на реализацию проектов развития сельских поселений, основанных на местных инициативах</t>
  </si>
  <si>
    <t>000 10102010011000110</t>
  </si>
  <si>
    <t>000 10503010011000110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</si>
  <si>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</si>
  <si>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</si>
  <si>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</si>
  <si>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</si>
  <si>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</si>
  <si>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</si>
  <si>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000 10501011011000110</t>
  </si>
  <si>
    <t>000 10501021011000110</t>
  </si>
  <si>
    <t>000 20235118100000151</t>
  </si>
  <si>
    <t>000 20235118000000151</t>
  </si>
  <si>
    <t>Безвозмездные поступления от негосударственных организаций в бюджеты сельских поселений</t>
  </si>
  <si>
    <t>План расходов на 01.01.2018</t>
  </si>
  <si>
    <t>Дефицит на 01.01.2018</t>
  </si>
  <si>
    <t>План расходов на 01.01.2019</t>
  </si>
  <si>
    <t>Дефицит на 01.01.2019</t>
  </si>
  <si>
    <t>План расходов на 01.01.2020</t>
  </si>
  <si>
    <t>Дефицит на 01.01.2020</t>
  </si>
  <si>
    <t xml:space="preserve">Единый сельскохозяйственный налог </t>
  </si>
  <si>
    <t>к решению Совета депутатов</t>
  </si>
  <si>
    <t>(руб.)</t>
  </si>
  <si>
    <t>Каировского сельсовета</t>
  </si>
  <si>
    <t>Поступление доходов в бюджет Каировского сельсовета по кодам видов доходов, подвидов доходов на 2018 год и на плановый период 2019, 2020 годов</t>
  </si>
  <si>
    <t>Приложение №  5</t>
  </si>
  <si>
    <t>126 20215002100000151</t>
  </si>
  <si>
    <t>от 10.08.2018 года №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</si>
</sst>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1" formatCode="&quot;&quot;#000"/>
    <numFmt numFmtId="182" formatCode="&quot;&quot;###,##0.00"/>
  </numFmts>
  <fonts count="5" x14ac:knownFonts="1">
    <font>
      <sz val="10"/>
      <name val="Arial"/>
    </font>
    <font>
      <sz val="8"/>
      <color indexed="8"/>
      <name val="Arial"/>
    </font>
    <font>
      <sz val="8"/>
      <color indexed="8"/>
      <name val="Arial"/>
    </font>
    <font>
      <sz val="8"/>
      <color indexed="8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181" fontId="1" fillId="0" borderId="3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82" fontId="1" fillId="0" borderId="1" xfId="0" applyNumberFormat="1" applyFont="1" applyBorder="1" applyAlignment="1">
      <alignment horizontal="right" wrapText="1"/>
    </xf>
    <xf numFmtId="0" fontId="1" fillId="2" borderId="1" xfId="0" applyFont="1" applyFill="1" applyBorder="1" applyAlignment="1">
      <alignment horizontal="left" vertical="top" wrapText="1"/>
    </xf>
    <xf numFmtId="181" fontId="1" fillId="2" borderId="3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82" fontId="1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1" fillId="3" borderId="1" xfId="0" applyFont="1" applyFill="1" applyBorder="1" applyAlignment="1">
      <alignment horizontal="left" vertical="top" wrapText="1"/>
    </xf>
    <xf numFmtId="181" fontId="1" fillId="3" borderId="3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182" fontId="1" fillId="3" borderId="1" xfId="0" applyNumberFormat="1" applyFont="1" applyFill="1" applyBorder="1" applyAlignment="1">
      <alignment horizontal="right" wrapText="1"/>
    </xf>
    <xf numFmtId="0" fontId="0" fillId="3" borderId="0" xfId="0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right" wrapText="1"/>
    </xf>
    <xf numFmtId="0" fontId="0" fillId="0" borderId="0" xfId="0" applyFill="1"/>
    <xf numFmtId="0" fontId="1" fillId="4" borderId="1" xfId="0" applyFont="1" applyFill="1" applyBorder="1" applyAlignment="1">
      <alignment horizontal="left" vertical="top" wrapText="1"/>
    </xf>
    <xf numFmtId="181" fontId="1" fillId="4" borderId="3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182" fontId="1" fillId="4" borderId="1" xfId="0" applyNumberFormat="1" applyFont="1" applyFill="1" applyBorder="1" applyAlignment="1">
      <alignment horizontal="right" wrapText="1"/>
    </xf>
    <xf numFmtId="0" fontId="0" fillId="4" borderId="0" xfId="0" applyFill="1"/>
    <xf numFmtId="0" fontId="1" fillId="0" borderId="1" xfId="0" applyFont="1" applyFill="1" applyBorder="1" applyAlignment="1">
      <alignment horizontal="left" vertical="top" wrapText="1"/>
    </xf>
    <xf numFmtId="181" fontId="1" fillId="0" borderId="3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82" fontId="1" fillId="0" borderId="4" xfId="0" applyNumberFormat="1" applyFont="1" applyFill="1" applyBorder="1" applyAlignment="1">
      <alignment horizontal="right" wrapText="1"/>
    </xf>
    <xf numFmtId="0" fontId="1" fillId="0" borderId="5" xfId="0" applyFont="1" applyBorder="1" applyAlignment="1">
      <alignment horizontal="left" vertical="top" wrapText="1"/>
    </xf>
    <xf numFmtId="181" fontId="1" fillId="0" borderId="6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82" fontId="1" fillId="0" borderId="5" xfId="0" applyNumberFormat="1" applyFont="1" applyBorder="1" applyAlignment="1">
      <alignment horizontal="right" wrapText="1"/>
    </xf>
    <xf numFmtId="182" fontId="1" fillId="0" borderId="5" xfId="0" applyNumberFormat="1" applyFont="1" applyFill="1" applyBorder="1" applyAlignment="1">
      <alignment horizontal="right" wrapText="1"/>
    </xf>
    <xf numFmtId="0" fontId="0" fillId="0" borderId="7" xfId="0" applyBorder="1"/>
    <xf numFmtId="0" fontId="0" fillId="0" borderId="8" xfId="0" applyBorder="1"/>
    <xf numFmtId="4" fontId="1" fillId="0" borderId="8" xfId="0" applyNumberFormat="1" applyFont="1" applyFill="1" applyBorder="1" applyAlignment="1">
      <alignment horizontal="right" wrapText="1"/>
    </xf>
    <xf numFmtId="4" fontId="1" fillId="0" borderId="9" xfId="0" applyNumberFormat="1" applyFont="1" applyFill="1" applyBorder="1" applyAlignment="1">
      <alignment horizontal="right"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4" fontId="1" fillId="0" borderId="11" xfId="0" applyNumberFormat="1" applyFont="1" applyBorder="1" applyAlignment="1">
      <alignment horizontal="right" wrapText="1"/>
    </xf>
    <xf numFmtId="4" fontId="1" fillId="0" borderId="11" xfId="0" applyNumberFormat="1" applyFont="1" applyFill="1" applyBorder="1" applyAlignment="1">
      <alignment horizontal="right" wrapText="1"/>
    </xf>
    <xf numFmtId="4" fontId="1" fillId="0" borderId="12" xfId="0" applyNumberFormat="1" applyFont="1" applyFill="1" applyBorder="1" applyAlignment="1">
      <alignment horizontal="right" wrapText="1"/>
    </xf>
    <xf numFmtId="181" fontId="1" fillId="0" borderId="13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182" fontId="1" fillId="0" borderId="13" xfId="0" applyNumberFormat="1" applyFont="1" applyBorder="1" applyAlignment="1">
      <alignment horizontal="right" wrapText="1"/>
    </xf>
    <xf numFmtId="0" fontId="0" fillId="0" borderId="13" xfId="0" applyBorder="1"/>
    <xf numFmtId="0" fontId="1" fillId="0" borderId="14" xfId="0" applyFont="1" applyBorder="1" applyAlignment="1">
      <alignment horizontal="left" vertical="top" wrapText="1"/>
    </xf>
    <xf numFmtId="182" fontId="1" fillId="0" borderId="15" xfId="0" applyNumberFormat="1" applyFont="1" applyFill="1" applyBorder="1" applyAlignment="1">
      <alignment horizontal="right" wrapText="1"/>
    </xf>
    <xf numFmtId="182" fontId="1" fillId="0" borderId="16" xfId="0" applyNumberFormat="1" applyFont="1" applyFill="1" applyBorder="1" applyAlignment="1">
      <alignment horizontal="right" wrapText="1"/>
    </xf>
    <xf numFmtId="0" fontId="1" fillId="0" borderId="5" xfId="0" applyFont="1" applyFill="1" applyBorder="1" applyAlignment="1">
      <alignment horizontal="center" wrapText="1"/>
    </xf>
    <xf numFmtId="182" fontId="1" fillId="0" borderId="17" xfId="0" applyNumberFormat="1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center" wrapText="1"/>
    </xf>
    <xf numFmtId="182" fontId="1" fillId="0" borderId="25" xfId="0" applyNumberFormat="1" applyFont="1" applyFill="1" applyBorder="1" applyAlignment="1">
      <alignment horizontal="right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right"/>
    </xf>
    <xf numFmtId="0" fontId="1" fillId="0" borderId="28" xfId="0" applyFont="1" applyFill="1" applyBorder="1" applyAlignment="1">
      <alignment horizontal="left" vertical="top" wrapText="1"/>
    </xf>
    <xf numFmtId="0" fontId="1" fillId="0" borderId="29" xfId="0" applyFont="1" applyFill="1" applyBorder="1" applyAlignment="1">
      <alignment horizontal="center" wrapText="1"/>
    </xf>
    <xf numFmtId="182" fontId="1" fillId="0" borderId="29" xfId="0" applyNumberFormat="1" applyFont="1" applyFill="1" applyBorder="1" applyAlignment="1">
      <alignment horizontal="right" wrapText="1"/>
    </xf>
    <xf numFmtId="182" fontId="1" fillId="0" borderId="30" xfId="0" applyNumberFormat="1" applyFont="1" applyFill="1" applyBorder="1" applyAlignment="1">
      <alignment horizontal="right" wrapText="1"/>
    </xf>
    <xf numFmtId="0" fontId="1" fillId="0" borderId="31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center" wrapText="1"/>
    </xf>
    <xf numFmtId="182" fontId="1" fillId="0" borderId="32" xfId="0" applyNumberFormat="1" applyFont="1" applyFill="1" applyBorder="1" applyAlignment="1">
      <alignment horizontal="right" wrapText="1"/>
    </xf>
    <xf numFmtId="0" fontId="0" fillId="0" borderId="0" xfId="0" applyFill="1" applyAlignment="1">
      <alignment horizontal="center" vertical="distributed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42578125" customWidth="1"/>
    <col min="5" max="11" width="12.5703125" customWidth="1"/>
    <col min="12" max="12" width="13" customWidth="1"/>
    <col min="13" max="16" width="12.5703125" customWidth="1"/>
    <col min="17" max="17" width="13.5703125" customWidth="1"/>
    <col min="18" max="23" width="12.5703125" customWidth="1"/>
    <col min="24" max="24" width="12.5703125" style="21" customWidth="1"/>
    <col min="25" max="25" width="12.5703125" customWidth="1"/>
  </cols>
  <sheetData>
    <row r="1" spans="1:25" ht="39.6" customHeight="1" x14ac:dyDescent="0.2">
      <c r="A1" s="2" t="s">
        <v>0</v>
      </c>
      <c r="B1" s="2" t="s">
        <v>1</v>
      </c>
      <c r="C1" s="2" t="s">
        <v>2</v>
      </c>
      <c r="D1" s="1" t="s">
        <v>183</v>
      </c>
      <c r="E1" s="1" t="s">
        <v>184</v>
      </c>
      <c r="F1" s="1" t="s">
        <v>185</v>
      </c>
      <c r="G1" s="1" t="s">
        <v>186</v>
      </c>
      <c r="H1" s="1" t="s">
        <v>187</v>
      </c>
      <c r="I1" s="1" t="s">
        <v>188</v>
      </c>
      <c r="J1" s="1" t="s">
        <v>189</v>
      </c>
      <c r="K1" s="1" t="s">
        <v>190</v>
      </c>
      <c r="L1" s="1" t="s">
        <v>191</v>
      </c>
      <c r="M1" s="1" t="s">
        <v>192</v>
      </c>
      <c r="N1" s="1" t="s">
        <v>193</v>
      </c>
      <c r="O1" s="1" t="s">
        <v>194</v>
      </c>
      <c r="P1" s="1" t="s">
        <v>195</v>
      </c>
      <c r="Q1" s="1" t="s">
        <v>196</v>
      </c>
      <c r="R1" s="1" t="s">
        <v>197</v>
      </c>
      <c r="S1" s="1" t="s">
        <v>198</v>
      </c>
      <c r="T1" s="1" t="s">
        <v>199</v>
      </c>
      <c r="U1" s="1" t="s">
        <v>200</v>
      </c>
      <c r="V1" s="1" t="s">
        <v>201</v>
      </c>
      <c r="W1" s="1" t="s">
        <v>202</v>
      </c>
      <c r="X1" s="18" t="s">
        <v>203</v>
      </c>
      <c r="Y1" s="1" t="s">
        <v>204</v>
      </c>
    </row>
    <row r="2" spans="1:25" ht="13.5" thickBot="1" x14ac:dyDescent="0.25">
      <c r="A2" s="2" t="s">
        <v>3</v>
      </c>
      <c r="B2" s="3" t="s">
        <v>4</v>
      </c>
      <c r="C2" s="3" t="s">
        <v>5</v>
      </c>
      <c r="D2" s="3" t="s">
        <v>6</v>
      </c>
      <c r="E2" s="3" t="s">
        <v>6</v>
      </c>
      <c r="F2" s="3" t="s">
        <v>6</v>
      </c>
      <c r="G2" s="3" t="s">
        <v>6</v>
      </c>
      <c r="H2" s="3" t="s">
        <v>6</v>
      </c>
      <c r="I2" s="3" t="s">
        <v>6</v>
      </c>
      <c r="J2" s="3" t="s">
        <v>6</v>
      </c>
      <c r="K2" s="3" t="s">
        <v>6</v>
      </c>
      <c r="L2" s="3" t="s">
        <v>6</v>
      </c>
      <c r="M2" s="3" t="s">
        <v>6</v>
      </c>
      <c r="N2" s="3" t="s">
        <v>6</v>
      </c>
      <c r="O2" s="3" t="s">
        <v>6</v>
      </c>
      <c r="P2" s="3" t="s">
        <v>6</v>
      </c>
      <c r="Q2" s="3" t="s">
        <v>6</v>
      </c>
      <c r="R2" s="3" t="s">
        <v>6</v>
      </c>
      <c r="S2" s="3" t="s">
        <v>6</v>
      </c>
      <c r="T2" s="3" t="s">
        <v>6</v>
      </c>
      <c r="U2" s="3" t="s">
        <v>6</v>
      </c>
      <c r="V2" s="3" t="s">
        <v>6</v>
      </c>
      <c r="W2" s="3" t="s">
        <v>6</v>
      </c>
      <c r="X2" s="19" t="s">
        <v>6</v>
      </c>
      <c r="Y2" s="3" t="s">
        <v>6</v>
      </c>
    </row>
    <row r="3" spans="1:25" s="12" customFormat="1" ht="22.5" x14ac:dyDescent="0.2">
      <c r="A3" s="8" t="s">
        <v>7</v>
      </c>
      <c r="B3" s="9">
        <v>10</v>
      </c>
      <c r="C3" s="10" t="s">
        <v>8</v>
      </c>
      <c r="D3" s="11">
        <f>D4+D81</f>
        <v>3238700</v>
      </c>
      <c r="E3" s="11">
        <f t="shared" ref="E3:W3" si="0">E4+E81</f>
        <v>3488300</v>
      </c>
      <c r="F3" s="11">
        <f t="shared" si="0"/>
        <v>7187900</v>
      </c>
      <c r="G3" s="11">
        <f t="shared" si="0"/>
        <v>7365300</v>
      </c>
      <c r="H3" s="11">
        <f t="shared" si="0"/>
        <v>4000300</v>
      </c>
      <c r="I3" s="11">
        <f t="shared" si="0"/>
        <v>11779575</v>
      </c>
      <c r="J3" s="11">
        <f t="shared" si="0"/>
        <v>4952711</v>
      </c>
      <c r="K3" s="11">
        <f t="shared" si="0"/>
        <v>2601300</v>
      </c>
      <c r="L3" s="11">
        <f t="shared" si="0"/>
        <v>3902400</v>
      </c>
      <c r="M3" s="11">
        <f t="shared" si="0"/>
        <v>8097100</v>
      </c>
      <c r="N3" s="11">
        <f t="shared" si="0"/>
        <v>3397500</v>
      </c>
      <c r="O3" s="11">
        <f t="shared" si="0"/>
        <v>12393575</v>
      </c>
      <c r="P3" s="11">
        <f t="shared" si="0"/>
        <v>5871200</v>
      </c>
      <c r="Q3" s="11">
        <f t="shared" si="0"/>
        <v>93728400</v>
      </c>
      <c r="R3" s="11">
        <f t="shared" si="0"/>
        <v>7232700</v>
      </c>
      <c r="S3" s="11">
        <f t="shared" si="0"/>
        <v>2344100</v>
      </c>
      <c r="T3" s="11">
        <f t="shared" si="0"/>
        <v>12005275</v>
      </c>
      <c r="U3" s="11">
        <f t="shared" si="0"/>
        <v>18677975</v>
      </c>
      <c r="V3" s="11">
        <f t="shared" si="0"/>
        <v>3868700</v>
      </c>
      <c r="W3" s="11">
        <f t="shared" si="0"/>
        <v>216133011</v>
      </c>
      <c r="X3" s="11">
        <f t="shared" ref="X3:X41" si="1">D3+E3+F3+G3+H3+I3+J3+K3+L3+M3+N3+O3+P3+Q3+R3+S3+T3+U3+V3</f>
        <v>216133011</v>
      </c>
      <c r="Y3" s="11">
        <f>Y4+Y81</f>
        <v>0</v>
      </c>
    </row>
    <row r="4" spans="1:25" s="12" customFormat="1" x14ac:dyDescent="0.2">
      <c r="A4" s="8" t="s">
        <v>9</v>
      </c>
      <c r="B4" s="9">
        <v>10</v>
      </c>
      <c r="C4" s="10" t="s">
        <v>10</v>
      </c>
      <c r="D4" s="11">
        <f>D5+D11+D17+D31+D42+D45+D49+D58+D65+D71+D78</f>
        <v>627900</v>
      </c>
      <c r="E4" s="11">
        <f t="shared" ref="E4:W4" si="2">E5+E11+E17+E31+E42+E45+E49+E58+E65+E71+E78</f>
        <v>1615800</v>
      </c>
      <c r="F4" s="11">
        <f t="shared" si="2"/>
        <v>3312400</v>
      </c>
      <c r="G4" s="11">
        <f t="shared" si="2"/>
        <v>2153700</v>
      </c>
      <c r="H4" s="11">
        <f t="shared" si="2"/>
        <v>1272600</v>
      </c>
      <c r="I4" s="11">
        <f t="shared" si="2"/>
        <v>4526300</v>
      </c>
      <c r="J4" s="11">
        <f t="shared" si="2"/>
        <v>2101400</v>
      </c>
      <c r="K4" s="11">
        <f t="shared" si="2"/>
        <v>600600</v>
      </c>
      <c r="L4" s="11">
        <f t="shared" si="2"/>
        <v>1405000</v>
      </c>
      <c r="M4" s="11">
        <f t="shared" si="2"/>
        <v>3325300</v>
      </c>
      <c r="N4" s="11">
        <f t="shared" si="2"/>
        <v>1444000</v>
      </c>
      <c r="O4" s="11">
        <f t="shared" si="2"/>
        <v>7661600</v>
      </c>
      <c r="P4" s="11">
        <f t="shared" si="2"/>
        <v>1930200</v>
      </c>
      <c r="Q4" s="11">
        <f t="shared" si="2"/>
        <v>55863000</v>
      </c>
      <c r="R4" s="11">
        <f t="shared" si="2"/>
        <v>2418300</v>
      </c>
      <c r="S4" s="11">
        <f t="shared" si="2"/>
        <v>1092300</v>
      </c>
      <c r="T4" s="11">
        <f t="shared" si="2"/>
        <v>4382700</v>
      </c>
      <c r="U4" s="11">
        <f t="shared" si="2"/>
        <v>9949700</v>
      </c>
      <c r="V4" s="11">
        <f t="shared" si="2"/>
        <v>990700</v>
      </c>
      <c r="W4" s="11">
        <f t="shared" si="2"/>
        <v>106673500</v>
      </c>
      <c r="X4" s="11">
        <f t="shared" si="1"/>
        <v>106673500</v>
      </c>
      <c r="Y4" s="11">
        <f>Y5+Y11+Y17+Y31+Y42+Y45+Y49+Y58+Y65+Y71+Y78</f>
        <v>0</v>
      </c>
    </row>
    <row r="5" spans="1:25" s="17" customFormat="1" x14ac:dyDescent="0.2">
      <c r="A5" s="13" t="s">
        <v>11</v>
      </c>
      <c r="B5" s="14">
        <v>10</v>
      </c>
      <c r="C5" s="15" t="s">
        <v>12</v>
      </c>
      <c r="D5" s="16">
        <f>D6</f>
        <v>140000</v>
      </c>
      <c r="E5" s="16">
        <f t="shared" ref="E5:W5" si="3">E6</f>
        <v>690000</v>
      </c>
      <c r="F5" s="16">
        <f t="shared" si="3"/>
        <v>649000</v>
      </c>
      <c r="G5" s="16">
        <f t="shared" si="3"/>
        <v>459000</v>
      </c>
      <c r="H5" s="16">
        <f t="shared" si="3"/>
        <v>324000</v>
      </c>
      <c r="I5" s="16">
        <f t="shared" si="3"/>
        <v>826000</v>
      </c>
      <c r="J5" s="16">
        <f t="shared" si="3"/>
        <v>640000</v>
      </c>
      <c r="K5" s="16">
        <f t="shared" si="3"/>
        <v>95000</v>
      </c>
      <c r="L5" s="16">
        <f t="shared" si="3"/>
        <v>532000</v>
      </c>
      <c r="M5" s="16">
        <f t="shared" si="3"/>
        <v>670000</v>
      </c>
      <c r="N5" s="16">
        <f t="shared" si="3"/>
        <v>290000</v>
      </c>
      <c r="O5" s="16">
        <f t="shared" si="3"/>
        <v>2517000</v>
      </c>
      <c r="P5" s="16">
        <f t="shared" si="3"/>
        <v>642000</v>
      </c>
      <c r="Q5" s="16">
        <f t="shared" si="3"/>
        <v>21289000</v>
      </c>
      <c r="R5" s="16">
        <f t="shared" si="3"/>
        <v>321000</v>
      </c>
      <c r="S5" s="16">
        <f t="shared" si="3"/>
        <v>538000</v>
      </c>
      <c r="T5" s="16">
        <f t="shared" si="3"/>
        <v>2176000</v>
      </c>
      <c r="U5" s="16">
        <f t="shared" si="3"/>
        <v>5374000</v>
      </c>
      <c r="V5" s="16">
        <f t="shared" si="3"/>
        <v>148000</v>
      </c>
      <c r="W5" s="16">
        <f t="shared" si="3"/>
        <v>38320000</v>
      </c>
      <c r="X5" s="16">
        <f t="shared" si="1"/>
        <v>38320000</v>
      </c>
      <c r="Y5" s="16">
        <f>Y6</f>
        <v>0</v>
      </c>
    </row>
    <row r="6" spans="1:25" s="26" customFormat="1" x14ac:dyDescent="0.2">
      <c r="A6" s="22" t="s">
        <v>13</v>
      </c>
      <c r="B6" s="23">
        <v>10</v>
      </c>
      <c r="C6" s="24" t="s">
        <v>14</v>
      </c>
      <c r="D6" s="25">
        <f>D7+D9+D10</f>
        <v>140000</v>
      </c>
      <c r="E6" s="25">
        <f t="shared" ref="E6:W6" si="4">E7+E9+E10</f>
        <v>690000</v>
      </c>
      <c r="F6" s="25">
        <f t="shared" si="4"/>
        <v>649000</v>
      </c>
      <c r="G6" s="25">
        <f t="shared" si="4"/>
        <v>459000</v>
      </c>
      <c r="H6" s="25">
        <f t="shared" si="4"/>
        <v>324000</v>
      </c>
      <c r="I6" s="25">
        <f t="shared" si="4"/>
        <v>826000</v>
      </c>
      <c r="J6" s="25">
        <f t="shared" si="4"/>
        <v>640000</v>
      </c>
      <c r="K6" s="25">
        <f t="shared" si="4"/>
        <v>95000</v>
      </c>
      <c r="L6" s="25">
        <f t="shared" si="4"/>
        <v>532000</v>
      </c>
      <c r="M6" s="25">
        <f t="shared" si="4"/>
        <v>670000</v>
      </c>
      <c r="N6" s="25">
        <f t="shared" si="4"/>
        <v>290000</v>
      </c>
      <c r="O6" s="25">
        <f t="shared" si="4"/>
        <v>2517000</v>
      </c>
      <c r="P6" s="25">
        <f t="shared" si="4"/>
        <v>642000</v>
      </c>
      <c r="Q6" s="25">
        <f t="shared" si="4"/>
        <v>21289000</v>
      </c>
      <c r="R6" s="25">
        <f t="shared" si="4"/>
        <v>321000</v>
      </c>
      <c r="S6" s="25">
        <f t="shared" si="4"/>
        <v>538000</v>
      </c>
      <c r="T6" s="25">
        <f t="shared" si="4"/>
        <v>2176000</v>
      </c>
      <c r="U6" s="25">
        <f t="shared" si="4"/>
        <v>5374000</v>
      </c>
      <c r="V6" s="25">
        <f t="shared" si="4"/>
        <v>148000</v>
      </c>
      <c r="W6" s="25">
        <f t="shared" si="4"/>
        <v>38320000</v>
      </c>
      <c r="X6" s="25">
        <f t="shared" si="1"/>
        <v>38320000</v>
      </c>
      <c r="Y6" s="25">
        <f>Y7+Y9+Y10</f>
        <v>0</v>
      </c>
    </row>
    <row r="7" spans="1:25" s="21" customFormat="1" ht="35.25" customHeight="1" x14ac:dyDescent="0.2">
      <c r="A7" s="27" t="s">
        <v>15</v>
      </c>
      <c r="B7" s="28">
        <v>10</v>
      </c>
      <c r="C7" s="29" t="s">
        <v>16</v>
      </c>
      <c r="D7" s="20">
        <f>D8</f>
        <v>140000</v>
      </c>
      <c r="E7" s="20">
        <f t="shared" ref="E7:W7" si="5">E8</f>
        <v>690000</v>
      </c>
      <c r="F7" s="20">
        <f t="shared" si="5"/>
        <v>649000</v>
      </c>
      <c r="G7" s="20">
        <f t="shared" si="5"/>
        <v>459000</v>
      </c>
      <c r="H7" s="20">
        <f t="shared" si="5"/>
        <v>324000</v>
      </c>
      <c r="I7" s="20">
        <f t="shared" si="5"/>
        <v>826000</v>
      </c>
      <c r="J7" s="20">
        <f t="shared" si="5"/>
        <v>640000</v>
      </c>
      <c r="K7" s="20">
        <f t="shared" si="5"/>
        <v>95000</v>
      </c>
      <c r="L7" s="20">
        <f t="shared" si="5"/>
        <v>532000</v>
      </c>
      <c r="M7" s="20">
        <f t="shared" si="5"/>
        <v>670000</v>
      </c>
      <c r="N7" s="20">
        <f t="shared" si="5"/>
        <v>290000</v>
      </c>
      <c r="O7" s="20">
        <f t="shared" si="5"/>
        <v>2517000</v>
      </c>
      <c r="P7" s="20">
        <f t="shared" si="5"/>
        <v>642000</v>
      </c>
      <c r="Q7" s="20">
        <f t="shared" si="5"/>
        <v>21289000</v>
      </c>
      <c r="R7" s="20">
        <f t="shared" si="5"/>
        <v>321000</v>
      </c>
      <c r="S7" s="20">
        <f t="shared" si="5"/>
        <v>538000</v>
      </c>
      <c r="T7" s="20">
        <f t="shared" si="5"/>
        <v>2176000</v>
      </c>
      <c r="U7" s="20">
        <f t="shared" si="5"/>
        <v>5374000</v>
      </c>
      <c r="V7" s="20">
        <f t="shared" si="5"/>
        <v>148000</v>
      </c>
      <c r="W7" s="20">
        <f t="shared" si="5"/>
        <v>38320000</v>
      </c>
      <c r="X7" s="20">
        <f t="shared" si="1"/>
        <v>38320000</v>
      </c>
      <c r="Y7" s="20">
        <f>W7-X7</f>
        <v>0</v>
      </c>
    </row>
    <row r="8" spans="1:25" s="21" customFormat="1" ht="35.25" customHeight="1" x14ac:dyDescent="0.2">
      <c r="A8" s="27" t="s">
        <v>15</v>
      </c>
      <c r="B8" s="28">
        <v>10</v>
      </c>
      <c r="C8" s="29" t="s">
        <v>214</v>
      </c>
      <c r="D8" s="20">
        <v>140000</v>
      </c>
      <c r="E8" s="20">
        <v>690000</v>
      </c>
      <c r="F8" s="20">
        <v>649000</v>
      </c>
      <c r="G8" s="20">
        <v>459000</v>
      </c>
      <c r="H8" s="20">
        <v>324000</v>
      </c>
      <c r="I8" s="20">
        <v>826000</v>
      </c>
      <c r="J8" s="20">
        <v>640000</v>
      </c>
      <c r="K8" s="20">
        <v>95000</v>
      </c>
      <c r="L8" s="20">
        <v>532000</v>
      </c>
      <c r="M8" s="20">
        <v>670000</v>
      </c>
      <c r="N8" s="20">
        <v>290000</v>
      </c>
      <c r="O8" s="20">
        <v>2517000</v>
      </c>
      <c r="P8" s="20">
        <v>642000</v>
      </c>
      <c r="Q8" s="20">
        <v>21289000</v>
      </c>
      <c r="R8" s="20">
        <f>107000+214000</f>
        <v>321000</v>
      </c>
      <c r="S8" s="20">
        <v>538000</v>
      </c>
      <c r="T8" s="20">
        <v>2176000</v>
      </c>
      <c r="U8" s="20">
        <v>5374000</v>
      </c>
      <c r="V8" s="20">
        <v>148000</v>
      </c>
      <c r="W8" s="20">
        <f>D8+E8+F8+G8+H8+I8+J8+K8+L8+M8+N8+O8+P8+Q8+R8+S8+T8+U8+V8</f>
        <v>38320000</v>
      </c>
      <c r="X8" s="20">
        <f>D8+E8+F8+G8+H8+I8+J8+K8+L8+M8+N8+O8+P8+Q8+R8+S8+T8+U8+V8</f>
        <v>38320000</v>
      </c>
      <c r="Y8" s="20">
        <f>W8-X8</f>
        <v>0</v>
      </c>
    </row>
    <row r="9" spans="1:25" ht="56.25" x14ac:dyDescent="0.2">
      <c r="A9" s="4" t="s">
        <v>17</v>
      </c>
      <c r="B9" s="5">
        <v>10</v>
      </c>
      <c r="C9" s="6" t="s">
        <v>18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20">
        <f>D9+E9+F9+G9+H9+I9+J9+K9+L9+M9+N9+O9+P9+Q9+R9+S9+T9+U9+V9</f>
        <v>0</v>
      </c>
      <c r="X9" s="20">
        <f t="shared" si="1"/>
        <v>0</v>
      </c>
      <c r="Y9" s="20">
        <f>W9-X9</f>
        <v>0</v>
      </c>
    </row>
    <row r="10" spans="1:25" ht="22.5" x14ac:dyDescent="0.2">
      <c r="A10" s="4" t="s">
        <v>19</v>
      </c>
      <c r="B10" s="5">
        <v>10</v>
      </c>
      <c r="C10" s="6" t="s">
        <v>20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20">
        <f>D10+E10+F10+G10+H10+I10+J10+K10+L10+M10+N10+O10+P10+Q10+R10+S10+T10+U10+V10</f>
        <v>0</v>
      </c>
      <c r="X10" s="20">
        <f t="shared" si="1"/>
        <v>0</v>
      </c>
      <c r="Y10" s="20">
        <f>W10-X10</f>
        <v>0</v>
      </c>
    </row>
    <row r="11" spans="1:25" s="17" customFormat="1" ht="22.5" x14ac:dyDescent="0.2">
      <c r="A11" s="13" t="s">
        <v>21</v>
      </c>
      <c r="B11" s="14">
        <v>10</v>
      </c>
      <c r="C11" s="15" t="s">
        <v>22</v>
      </c>
      <c r="D11" s="16">
        <f>D12</f>
        <v>324900</v>
      </c>
      <c r="E11" s="16">
        <f t="shared" ref="E11:W11" si="6">E12</f>
        <v>440800</v>
      </c>
      <c r="F11" s="16">
        <f t="shared" si="6"/>
        <v>1114400</v>
      </c>
      <c r="G11" s="16">
        <f t="shared" si="6"/>
        <v>565200</v>
      </c>
      <c r="H11" s="16">
        <f t="shared" si="6"/>
        <v>264600</v>
      </c>
      <c r="I11" s="16">
        <f t="shared" si="6"/>
        <v>2452800</v>
      </c>
      <c r="J11" s="16">
        <f t="shared" si="6"/>
        <v>829900</v>
      </c>
      <c r="K11" s="16">
        <f t="shared" si="6"/>
        <v>196600</v>
      </c>
      <c r="L11" s="16">
        <f t="shared" si="6"/>
        <v>409000</v>
      </c>
      <c r="M11" s="16">
        <f t="shared" si="6"/>
        <v>649300</v>
      </c>
      <c r="N11" s="16">
        <f t="shared" si="6"/>
        <v>601000</v>
      </c>
      <c r="O11" s="16">
        <f t="shared" si="6"/>
        <v>998100</v>
      </c>
      <c r="P11" s="16">
        <f t="shared" si="6"/>
        <v>536700</v>
      </c>
      <c r="Q11" s="16">
        <f t="shared" si="6"/>
        <v>7054000</v>
      </c>
      <c r="R11" s="16">
        <f t="shared" si="6"/>
        <v>456800</v>
      </c>
      <c r="S11" s="16">
        <f t="shared" si="6"/>
        <v>160300</v>
      </c>
      <c r="T11" s="16">
        <f t="shared" si="6"/>
        <v>961700</v>
      </c>
      <c r="U11" s="16">
        <f t="shared" si="6"/>
        <v>2172200</v>
      </c>
      <c r="V11" s="16">
        <f t="shared" si="6"/>
        <v>256700</v>
      </c>
      <c r="W11" s="16">
        <f t="shared" si="6"/>
        <v>20445000</v>
      </c>
      <c r="X11" s="16">
        <f t="shared" si="1"/>
        <v>20445000</v>
      </c>
      <c r="Y11" s="16">
        <f>Y12</f>
        <v>0</v>
      </c>
    </row>
    <row r="12" spans="1:25" s="26" customFormat="1" ht="22.5" x14ac:dyDescent="0.2">
      <c r="A12" s="22" t="s">
        <v>23</v>
      </c>
      <c r="B12" s="23">
        <v>10</v>
      </c>
      <c r="C12" s="24" t="s">
        <v>24</v>
      </c>
      <c r="D12" s="25">
        <f>D13+D14+D15+D16</f>
        <v>324900</v>
      </c>
      <c r="E12" s="25">
        <f t="shared" ref="E12:W12" si="7">E13+E14+E15+E16</f>
        <v>440800</v>
      </c>
      <c r="F12" s="25">
        <f t="shared" si="7"/>
        <v>1114400</v>
      </c>
      <c r="G12" s="25">
        <f t="shared" si="7"/>
        <v>565200</v>
      </c>
      <c r="H12" s="25">
        <f t="shared" si="7"/>
        <v>264600</v>
      </c>
      <c r="I12" s="25">
        <f t="shared" si="7"/>
        <v>2452800</v>
      </c>
      <c r="J12" s="25">
        <f t="shared" si="7"/>
        <v>829900</v>
      </c>
      <c r="K12" s="25">
        <f t="shared" si="7"/>
        <v>196600</v>
      </c>
      <c r="L12" s="25">
        <f t="shared" si="7"/>
        <v>409000</v>
      </c>
      <c r="M12" s="25">
        <f t="shared" si="7"/>
        <v>649300</v>
      </c>
      <c r="N12" s="25">
        <f t="shared" si="7"/>
        <v>601000</v>
      </c>
      <c r="O12" s="25">
        <f t="shared" si="7"/>
        <v>998100</v>
      </c>
      <c r="P12" s="25">
        <f t="shared" si="7"/>
        <v>536700</v>
      </c>
      <c r="Q12" s="25">
        <f t="shared" si="7"/>
        <v>7054000</v>
      </c>
      <c r="R12" s="25">
        <f t="shared" si="7"/>
        <v>456800</v>
      </c>
      <c r="S12" s="25">
        <f t="shared" si="7"/>
        <v>160300</v>
      </c>
      <c r="T12" s="25">
        <f t="shared" si="7"/>
        <v>961700</v>
      </c>
      <c r="U12" s="25">
        <f t="shared" si="7"/>
        <v>2172200</v>
      </c>
      <c r="V12" s="25">
        <f t="shared" si="7"/>
        <v>256700</v>
      </c>
      <c r="W12" s="25">
        <f t="shared" si="7"/>
        <v>20445000</v>
      </c>
      <c r="X12" s="25">
        <f t="shared" si="1"/>
        <v>20445000</v>
      </c>
      <c r="Y12" s="25">
        <f>Y13+Y14+Y15+Y16</f>
        <v>0</v>
      </c>
    </row>
    <row r="13" spans="1:25" ht="33.75" x14ac:dyDescent="0.2">
      <c r="A13" s="4" t="s">
        <v>25</v>
      </c>
      <c r="B13" s="5">
        <v>10</v>
      </c>
      <c r="C13" s="6" t="s">
        <v>26</v>
      </c>
      <c r="D13" s="7">
        <v>121200</v>
      </c>
      <c r="E13" s="7">
        <v>164400</v>
      </c>
      <c r="F13" s="7">
        <v>415700</v>
      </c>
      <c r="G13" s="7">
        <v>210800</v>
      </c>
      <c r="H13" s="7">
        <v>98700</v>
      </c>
      <c r="I13" s="7">
        <v>914900</v>
      </c>
      <c r="J13" s="7">
        <v>309600</v>
      </c>
      <c r="K13" s="7">
        <v>73300</v>
      </c>
      <c r="L13" s="7">
        <v>152600</v>
      </c>
      <c r="M13" s="7">
        <v>242200</v>
      </c>
      <c r="N13" s="7">
        <v>224200</v>
      </c>
      <c r="O13" s="7">
        <v>372300</v>
      </c>
      <c r="P13" s="7">
        <v>200200</v>
      </c>
      <c r="Q13" s="7">
        <v>2631200</v>
      </c>
      <c r="R13" s="7">
        <v>170400</v>
      </c>
      <c r="S13" s="7">
        <v>59800</v>
      </c>
      <c r="T13" s="7">
        <v>358700</v>
      </c>
      <c r="U13" s="7">
        <v>810300</v>
      </c>
      <c r="V13" s="7">
        <v>95800</v>
      </c>
      <c r="W13" s="20">
        <f>D13+E13+F13+G13+H13+I13+J13+K13+L13+M13+N13+O13+P13+Q13+R13+S13+T13+U13+V13</f>
        <v>7626300</v>
      </c>
      <c r="X13" s="20">
        <f t="shared" si="1"/>
        <v>7626300</v>
      </c>
      <c r="Y13" s="20">
        <f>W13-X13</f>
        <v>0</v>
      </c>
    </row>
    <row r="14" spans="1:25" ht="45" x14ac:dyDescent="0.2">
      <c r="A14" s="4" t="s">
        <v>27</v>
      </c>
      <c r="B14" s="5">
        <v>10</v>
      </c>
      <c r="C14" s="6" t="s">
        <v>28</v>
      </c>
      <c r="D14" s="7">
        <v>900</v>
      </c>
      <c r="E14" s="7">
        <v>1300</v>
      </c>
      <c r="F14" s="7">
        <v>3200</v>
      </c>
      <c r="G14" s="7">
        <v>1600</v>
      </c>
      <c r="H14" s="7">
        <v>700</v>
      </c>
      <c r="I14" s="7">
        <v>7000</v>
      </c>
      <c r="J14" s="7">
        <v>2400</v>
      </c>
      <c r="K14" s="7">
        <v>600</v>
      </c>
      <c r="L14" s="7">
        <v>1200</v>
      </c>
      <c r="M14" s="7">
        <v>1800</v>
      </c>
      <c r="N14" s="7">
        <v>1700</v>
      </c>
      <c r="O14" s="7">
        <v>2900</v>
      </c>
      <c r="P14" s="7">
        <v>1500</v>
      </c>
      <c r="Q14" s="7">
        <v>20200</v>
      </c>
      <c r="R14" s="7">
        <v>1300</v>
      </c>
      <c r="S14" s="7">
        <v>500</v>
      </c>
      <c r="T14" s="7">
        <v>2800</v>
      </c>
      <c r="U14" s="7">
        <v>6200</v>
      </c>
      <c r="V14" s="7">
        <v>700</v>
      </c>
      <c r="W14" s="20">
        <f>D14+E14+F14+G14+H14+I14+J14+K14+L14+M14+N14+O14+P14+Q14+R14+S14+T14+U14+V14</f>
        <v>58500</v>
      </c>
      <c r="X14" s="20">
        <f t="shared" si="1"/>
        <v>58500</v>
      </c>
      <c r="Y14" s="20">
        <f>W14-X14</f>
        <v>0</v>
      </c>
    </row>
    <row r="15" spans="1:25" ht="33.75" x14ac:dyDescent="0.2">
      <c r="A15" s="4" t="s">
        <v>29</v>
      </c>
      <c r="B15" s="5">
        <v>10</v>
      </c>
      <c r="C15" s="6" t="s">
        <v>30</v>
      </c>
      <c r="D15" s="7">
        <v>221500</v>
      </c>
      <c r="E15" s="7">
        <v>300500</v>
      </c>
      <c r="F15" s="7">
        <v>759800</v>
      </c>
      <c r="G15" s="7">
        <v>385400</v>
      </c>
      <c r="H15" s="7">
        <v>180500</v>
      </c>
      <c r="I15" s="7">
        <v>1672400</v>
      </c>
      <c r="J15" s="7">
        <v>565800</v>
      </c>
      <c r="K15" s="7">
        <v>134000</v>
      </c>
      <c r="L15" s="7">
        <v>278800</v>
      </c>
      <c r="M15" s="7">
        <v>442700</v>
      </c>
      <c r="N15" s="7">
        <v>409800</v>
      </c>
      <c r="O15" s="7">
        <v>680500</v>
      </c>
      <c r="P15" s="7">
        <v>366000</v>
      </c>
      <c r="Q15" s="7">
        <v>4809500</v>
      </c>
      <c r="R15" s="7">
        <v>311400</v>
      </c>
      <c r="S15" s="7">
        <v>109200</v>
      </c>
      <c r="T15" s="7">
        <v>655700</v>
      </c>
      <c r="U15" s="7">
        <v>1481000</v>
      </c>
      <c r="V15" s="7">
        <v>175000</v>
      </c>
      <c r="W15" s="20">
        <f>D15+E15+F15+G15+H15+I15+J15+K15+L15+M15+N15+O15+P15+Q15+R15+S15+T15+U15+V15</f>
        <v>13939500</v>
      </c>
      <c r="X15" s="20">
        <f t="shared" si="1"/>
        <v>13939500</v>
      </c>
      <c r="Y15" s="20">
        <f>W15-X15</f>
        <v>0</v>
      </c>
    </row>
    <row r="16" spans="1:25" ht="33.75" x14ac:dyDescent="0.2">
      <c r="A16" s="4" t="s">
        <v>31</v>
      </c>
      <c r="B16" s="5">
        <v>10</v>
      </c>
      <c r="C16" s="6" t="s">
        <v>32</v>
      </c>
      <c r="D16" s="7">
        <v>-18700</v>
      </c>
      <c r="E16" s="7">
        <v>-25400</v>
      </c>
      <c r="F16" s="7">
        <v>-64300</v>
      </c>
      <c r="G16" s="7">
        <v>-32600</v>
      </c>
      <c r="H16" s="7">
        <v>-15300</v>
      </c>
      <c r="I16" s="7">
        <v>-141500</v>
      </c>
      <c r="J16" s="7">
        <v>-47900</v>
      </c>
      <c r="K16" s="7">
        <v>-11300</v>
      </c>
      <c r="L16" s="7">
        <v>-23600</v>
      </c>
      <c r="M16" s="7">
        <v>-37400</v>
      </c>
      <c r="N16" s="7">
        <v>-34700</v>
      </c>
      <c r="O16" s="7">
        <v>-57600</v>
      </c>
      <c r="P16" s="7">
        <v>-31000</v>
      </c>
      <c r="Q16" s="7">
        <v>-406900</v>
      </c>
      <c r="R16" s="7">
        <v>-26300</v>
      </c>
      <c r="S16" s="7">
        <v>-9200</v>
      </c>
      <c r="T16" s="7">
        <v>-55500</v>
      </c>
      <c r="U16" s="7">
        <v>-125300</v>
      </c>
      <c r="V16" s="7">
        <v>-14800</v>
      </c>
      <c r="W16" s="20">
        <f>D16+E16+F16+G16+H16+I16+J16+K16+L16+M16+N16+O16+P16+Q16+R16+S16+T16+U16+V16</f>
        <v>-1179300</v>
      </c>
      <c r="X16" s="20">
        <f t="shared" si="1"/>
        <v>-1179300</v>
      </c>
      <c r="Y16" s="20">
        <f>W16-X16</f>
        <v>0</v>
      </c>
    </row>
    <row r="17" spans="1:25" s="17" customFormat="1" x14ac:dyDescent="0.2">
      <c r="A17" s="13" t="s">
        <v>33</v>
      </c>
      <c r="B17" s="14">
        <v>10</v>
      </c>
      <c r="C17" s="15" t="s">
        <v>34</v>
      </c>
      <c r="D17" s="16">
        <f>D18+D27</f>
        <v>7000</v>
      </c>
      <c r="E17" s="16">
        <f t="shared" ref="E17:W17" si="8">E18+E27</f>
        <v>0</v>
      </c>
      <c r="F17" s="16">
        <f t="shared" si="8"/>
        <v>1000</v>
      </c>
      <c r="G17" s="16">
        <f t="shared" si="8"/>
        <v>196500</v>
      </c>
      <c r="H17" s="16">
        <f t="shared" si="8"/>
        <v>47000</v>
      </c>
      <c r="I17" s="16">
        <f t="shared" si="8"/>
        <v>112500</v>
      </c>
      <c r="J17" s="16">
        <f t="shared" si="8"/>
        <v>7500</v>
      </c>
      <c r="K17" s="16">
        <f t="shared" si="8"/>
        <v>18000</v>
      </c>
      <c r="L17" s="16">
        <f t="shared" si="8"/>
        <v>0</v>
      </c>
      <c r="M17" s="16">
        <f t="shared" si="8"/>
        <v>1003000</v>
      </c>
      <c r="N17" s="16">
        <f t="shared" si="8"/>
        <v>0</v>
      </c>
      <c r="O17" s="16">
        <f t="shared" si="8"/>
        <v>1348500</v>
      </c>
      <c r="P17" s="16">
        <f t="shared" si="8"/>
        <v>20500</v>
      </c>
      <c r="Q17" s="16">
        <f t="shared" si="8"/>
        <v>2025000</v>
      </c>
      <c r="R17" s="16">
        <f t="shared" si="8"/>
        <v>40500</v>
      </c>
      <c r="S17" s="16">
        <f t="shared" si="8"/>
        <v>0</v>
      </c>
      <c r="T17" s="16">
        <f t="shared" si="8"/>
        <v>30000</v>
      </c>
      <c r="U17" s="16">
        <f t="shared" si="8"/>
        <v>93500</v>
      </c>
      <c r="V17" s="16">
        <f t="shared" si="8"/>
        <v>0</v>
      </c>
      <c r="W17" s="16">
        <f t="shared" si="8"/>
        <v>4950500</v>
      </c>
      <c r="X17" s="16">
        <f t="shared" si="1"/>
        <v>4950500</v>
      </c>
      <c r="Y17" s="16">
        <f>Y18+Y27</f>
        <v>0</v>
      </c>
    </row>
    <row r="18" spans="1:25" s="26" customFormat="1" x14ac:dyDescent="0.2">
      <c r="A18" s="22" t="s">
        <v>35</v>
      </c>
      <c r="B18" s="23">
        <v>10</v>
      </c>
      <c r="C18" s="24" t="s">
        <v>36</v>
      </c>
      <c r="D18" s="25">
        <f>D19+D23</f>
        <v>0</v>
      </c>
      <c r="E18" s="25">
        <f t="shared" ref="E18:W18" si="9">E19+E23</f>
        <v>0</v>
      </c>
      <c r="F18" s="25">
        <f t="shared" si="9"/>
        <v>0</v>
      </c>
      <c r="G18" s="25">
        <f t="shared" si="9"/>
        <v>10000</v>
      </c>
      <c r="H18" s="25">
        <f t="shared" si="9"/>
        <v>0</v>
      </c>
      <c r="I18" s="25">
        <f t="shared" si="9"/>
        <v>0</v>
      </c>
      <c r="J18" s="25">
        <f t="shared" si="9"/>
        <v>2000</v>
      </c>
      <c r="K18" s="25">
        <f t="shared" si="9"/>
        <v>0</v>
      </c>
      <c r="L18" s="25">
        <f t="shared" si="9"/>
        <v>0</v>
      </c>
      <c r="M18" s="25">
        <f t="shared" si="9"/>
        <v>205000</v>
      </c>
      <c r="N18" s="25">
        <f t="shared" si="9"/>
        <v>0</v>
      </c>
      <c r="O18" s="25">
        <f t="shared" si="9"/>
        <v>700000</v>
      </c>
      <c r="P18" s="25">
        <f t="shared" si="9"/>
        <v>20000</v>
      </c>
      <c r="Q18" s="25">
        <f t="shared" si="9"/>
        <v>1580000</v>
      </c>
      <c r="R18" s="25">
        <f t="shared" si="9"/>
        <v>19000</v>
      </c>
      <c r="S18" s="25">
        <f t="shared" si="9"/>
        <v>0</v>
      </c>
      <c r="T18" s="25">
        <f t="shared" si="9"/>
        <v>30000</v>
      </c>
      <c r="U18" s="25">
        <f t="shared" si="9"/>
        <v>78000</v>
      </c>
      <c r="V18" s="25">
        <f t="shared" si="9"/>
        <v>0</v>
      </c>
      <c r="W18" s="25">
        <f t="shared" si="9"/>
        <v>2644000</v>
      </c>
      <c r="X18" s="25">
        <f t="shared" si="1"/>
        <v>2644000</v>
      </c>
      <c r="Y18" s="25">
        <f>Y19+Y23</f>
        <v>0</v>
      </c>
    </row>
    <row r="19" spans="1:25" s="26" customFormat="1" ht="22.5" x14ac:dyDescent="0.2">
      <c r="A19" s="22" t="s">
        <v>37</v>
      </c>
      <c r="B19" s="23">
        <v>10</v>
      </c>
      <c r="C19" s="24" t="s">
        <v>38</v>
      </c>
      <c r="D19" s="25">
        <f>D20+D22</f>
        <v>0</v>
      </c>
      <c r="E19" s="25">
        <f t="shared" ref="E19:W19" si="10">E20+E22</f>
        <v>0</v>
      </c>
      <c r="F19" s="25">
        <f t="shared" si="10"/>
        <v>0</v>
      </c>
      <c r="G19" s="25">
        <f t="shared" si="10"/>
        <v>10000</v>
      </c>
      <c r="H19" s="25">
        <f t="shared" si="10"/>
        <v>0</v>
      </c>
      <c r="I19" s="25">
        <f t="shared" si="10"/>
        <v>0</v>
      </c>
      <c r="J19" s="25">
        <f t="shared" si="10"/>
        <v>2000</v>
      </c>
      <c r="K19" s="25">
        <f t="shared" si="10"/>
        <v>0</v>
      </c>
      <c r="L19" s="25">
        <f t="shared" si="10"/>
        <v>0</v>
      </c>
      <c r="M19" s="25">
        <f t="shared" si="10"/>
        <v>25000</v>
      </c>
      <c r="N19" s="25">
        <f t="shared" si="10"/>
        <v>0</v>
      </c>
      <c r="O19" s="25">
        <f t="shared" si="10"/>
        <v>650000</v>
      </c>
      <c r="P19" s="25">
        <f t="shared" si="10"/>
        <v>20000</v>
      </c>
      <c r="Q19" s="25">
        <f t="shared" si="10"/>
        <v>1074000</v>
      </c>
      <c r="R19" s="25">
        <f t="shared" si="10"/>
        <v>19000</v>
      </c>
      <c r="S19" s="25">
        <f t="shared" si="10"/>
        <v>0</v>
      </c>
      <c r="T19" s="25">
        <f t="shared" si="10"/>
        <v>30000</v>
      </c>
      <c r="U19" s="25">
        <f t="shared" si="10"/>
        <v>78000</v>
      </c>
      <c r="V19" s="25">
        <f t="shared" si="10"/>
        <v>0</v>
      </c>
      <c r="W19" s="25">
        <f t="shared" si="10"/>
        <v>1908000</v>
      </c>
      <c r="X19" s="25">
        <f t="shared" si="1"/>
        <v>1908000</v>
      </c>
      <c r="Y19" s="25">
        <f>Y20+Y22</f>
        <v>0</v>
      </c>
    </row>
    <row r="20" spans="1:25" ht="22.5" x14ac:dyDescent="0.2">
      <c r="A20" s="4" t="s">
        <v>37</v>
      </c>
      <c r="B20" s="5">
        <v>10</v>
      </c>
      <c r="C20" s="6" t="s">
        <v>39</v>
      </c>
      <c r="D20" s="7">
        <f>D21</f>
        <v>0</v>
      </c>
      <c r="E20" s="7">
        <f t="shared" ref="E20:W20" si="11">E21</f>
        <v>0</v>
      </c>
      <c r="F20" s="7">
        <f t="shared" si="11"/>
        <v>0</v>
      </c>
      <c r="G20" s="7">
        <f t="shared" si="11"/>
        <v>10000</v>
      </c>
      <c r="H20" s="7">
        <f t="shared" si="11"/>
        <v>0</v>
      </c>
      <c r="I20" s="7">
        <f t="shared" si="11"/>
        <v>0</v>
      </c>
      <c r="J20" s="7">
        <f t="shared" si="11"/>
        <v>2000</v>
      </c>
      <c r="K20" s="7">
        <f t="shared" si="11"/>
        <v>0</v>
      </c>
      <c r="L20" s="7">
        <f t="shared" si="11"/>
        <v>0</v>
      </c>
      <c r="M20" s="7">
        <f t="shared" si="11"/>
        <v>25000</v>
      </c>
      <c r="N20" s="7">
        <f t="shared" si="11"/>
        <v>0</v>
      </c>
      <c r="O20" s="7">
        <f t="shared" si="11"/>
        <v>650000</v>
      </c>
      <c r="P20" s="7">
        <f t="shared" si="11"/>
        <v>20000</v>
      </c>
      <c r="Q20" s="7">
        <f t="shared" si="11"/>
        <v>1074000</v>
      </c>
      <c r="R20" s="7">
        <f t="shared" si="11"/>
        <v>19000</v>
      </c>
      <c r="S20" s="7">
        <f t="shared" si="11"/>
        <v>0</v>
      </c>
      <c r="T20" s="7">
        <f t="shared" si="11"/>
        <v>30000</v>
      </c>
      <c r="U20" s="7">
        <f t="shared" si="11"/>
        <v>78000</v>
      </c>
      <c r="V20" s="7">
        <f t="shared" si="11"/>
        <v>0</v>
      </c>
      <c r="W20" s="7">
        <f t="shared" si="11"/>
        <v>1908000</v>
      </c>
      <c r="X20" s="20">
        <f t="shared" si="1"/>
        <v>1908000</v>
      </c>
      <c r="Y20" s="20">
        <f>W20-X20</f>
        <v>0</v>
      </c>
    </row>
    <row r="21" spans="1:25" ht="22.5" x14ac:dyDescent="0.2">
      <c r="A21" s="4" t="s">
        <v>37</v>
      </c>
      <c r="B21" s="5">
        <v>10</v>
      </c>
      <c r="C21" s="6" t="s">
        <v>222</v>
      </c>
      <c r="D21" s="7">
        <v>0</v>
      </c>
      <c r="E21" s="7">
        <v>0</v>
      </c>
      <c r="F21" s="7">
        <v>0</v>
      </c>
      <c r="G21" s="7">
        <v>10000</v>
      </c>
      <c r="H21" s="7">
        <v>0</v>
      </c>
      <c r="I21" s="7">
        <v>0</v>
      </c>
      <c r="J21" s="7">
        <v>2000</v>
      </c>
      <c r="K21" s="7">
        <v>0</v>
      </c>
      <c r="L21" s="7">
        <v>0</v>
      </c>
      <c r="M21" s="7">
        <v>25000</v>
      </c>
      <c r="N21" s="7">
        <v>0</v>
      </c>
      <c r="O21" s="7">
        <v>650000</v>
      </c>
      <c r="P21" s="7">
        <v>20000</v>
      </c>
      <c r="Q21" s="7">
        <v>1074000</v>
      </c>
      <c r="R21" s="7">
        <v>19000</v>
      </c>
      <c r="S21" s="7">
        <v>0</v>
      </c>
      <c r="T21" s="7">
        <v>30000</v>
      </c>
      <c r="U21" s="7">
        <v>78000</v>
      </c>
      <c r="V21" s="7"/>
      <c r="W21" s="20">
        <f>D21+E21+F21+G21+H21+I21+J21+K21+L21+M21+N21+O21+P21+Q21+R21+S21+T21+U21+V21</f>
        <v>1908000</v>
      </c>
      <c r="X21" s="20">
        <f>D21+E21+F21+G21+H21+I21+J21+K21+L21+M21+N21+O21+P21+Q21+R21+S21+T21+U21+V21</f>
        <v>1908000</v>
      </c>
      <c r="Y21" s="20">
        <f>W21-X21</f>
        <v>0</v>
      </c>
    </row>
    <row r="22" spans="1:25" ht="22.5" x14ac:dyDescent="0.2">
      <c r="A22" s="4" t="s">
        <v>40</v>
      </c>
      <c r="B22" s="5">
        <v>10</v>
      </c>
      <c r="C22" s="6" t="s">
        <v>41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20">
        <f>D22+E22+F22+G22+H22+I22+J22+K22+L22+M22+N22+O22+P22+Q22+R22+S22+T22+U22+V22</f>
        <v>0</v>
      </c>
      <c r="X22" s="20">
        <f t="shared" si="1"/>
        <v>0</v>
      </c>
      <c r="Y22" s="20">
        <f>W22-X22</f>
        <v>0</v>
      </c>
    </row>
    <row r="23" spans="1:25" s="26" customFormat="1" ht="22.5" x14ac:dyDescent="0.2">
      <c r="A23" s="22" t="s">
        <v>42</v>
      </c>
      <c r="B23" s="23">
        <v>10</v>
      </c>
      <c r="C23" s="24" t="s">
        <v>43</v>
      </c>
      <c r="D23" s="25">
        <f>D24+D26</f>
        <v>0</v>
      </c>
      <c r="E23" s="25">
        <f t="shared" ref="E23:W23" si="12">E24+E26</f>
        <v>0</v>
      </c>
      <c r="F23" s="25">
        <f t="shared" si="12"/>
        <v>0</v>
      </c>
      <c r="G23" s="25">
        <f t="shared" si="12"/>
        <v>0</v>
      </c>
      <c r="H23" s="25">
        <f t="shared" si="12"/>
        <v>0</v>
      </c>
      <c r="I23" s="25">
        <f t="shared" si="12"/>
        <v>0</v>
      </c>
      <c r="J23" s="25">
        <f t="shared" si="12"/>
        <v>0</v>
      </c>
      <c r="K23" s="25">
        <f t="shared" si="12"/>
        <v>0</v>
      </c>
      <c r="L23" s="25">
        <f t="shared" si="12"/>
        <v>0</v>
      </c>
      <c r="M23" s="25">
        <f t="shared" si="12"/>
        <v>180000</v>
      </c>
      <c r="N23" s="25">
        <f t="shared" si="12"/>
        <v>0</v>
      </c>
      <c r="O23" s="25">
        <f t="shared" si="12"/>
        <v>50000</v>
      </c>
      <c r="P23" s="25">
        <f t="shared" si="12"/>
        <v>0</v>
      </c>
      <c r="Q23" s="25">
        <f t="shared" si="12"/>
        <v>506000</v>
      </c>
      <c r="R23" s="25">
        <f t="shared" si="12"/>
        <v>0</v>
      </c>
      <c r="S23" s="25">
        <f t="shared" si="12"/>
        <v>0</v>
      </c>
      <c r="T23" s="25">
        <f t="shared" si="12"/>
        <v>0</v>
      </c>
      <c r="U23" s="25">
        <f t="shared" si="12"/>
        <v>0</v>
      </c>
      <c r="V23" s="25">
        <f t="shared" si="12"/>
        <v>0</v>
      </c>
      <c r="W23" s="25">
        <f t="shared" si="12"/>
        <v>736000</v>
      </c>
      <c r="X23" s="25">
        <f t="shared" si="1"/>
        <v>736000</v>
      </c>
      <c r="Y23" s="25">
        <f>Y24+Y26</f>
        <v>0</v>
      </c>
    </row>
    <row r="24" spans="1:25" ht="22.5" x14ac:dyDescent="0.2">
      <c r="A24" s="4" t="s">
        <v>42</v>
      </c>
      <c r="B24" s="5">
        <v>10</v>
      </c>
      <c r="C24" s="6" t="s">
        <v>44</v>
      </c>
      <c r="D24" s="7">
        <f>D25</f>
        <v>0</v>
      </c>
      <c r="E24" s="7">
        <f t="shared" ref="E24:W24" si="13">E25</f>
        <v>0</v>
      </c>
      <c r="F24" s="7">
        <f t="shared" si="13"/>
        <v>0</v>
      </c>
      <c r="G24" s="7">
        <f t="shared" si="13"/>
        <v>0</v>
      </c>
      <c r="H24" s="7">
        <f t="shared" si="13"/>
        <v>0</v>
      </c>
      <c r="I24" s="7">
        <f t="shared" si="13"/>
        <v>0</v>
      </c>
      <c r="J24" s="7">
        <f t="shared" si="13"/>
        <v>0</v>
      </c>
      <c r="K24" s="7">
        <f t="shared" si="13"/>
        <v>0</v>
      </c>
      <c r="L24" s="7">
        <f t="shared" si="13"/>
        <v>0</v>
      </c>
      <c r="M24" s="7">
        <f t="shared" si="13"/>
        <v>180000</v>
      </c>
      <c r="N24" s="7">
        <f t="shared" si="13"/>
        <v>0</v>
      </c>
      <c r="O24" s="7">
        <f t="shared" si="13"/>
        <v>50000</v>
      </c>
      <c r="P24" s="7">
        <f t="shared" si="13"/>
        <v>0</v>
      </c>
      <c r="Q24" s="7">
        <f t="shared" si="13"/>
        <v>506000</v>
      </c>
      <c r="R24" s="7">
        <f t="shared" si="13"/>
        <v>0</v>
      </c>
      <c r="S24" s="7">
        <f t="shared" si="13"/>
        <v>0</v>
      </c>
      <c r="T24" s="7">
        <f t="shared" si="13"/>
        <v>0</v>
      </c>
      <c r="U24" s="7">
        <f t="shared" si="13"/>
        <v>0</v>
      </c>
      <c r="V24" s="7">
        <f t="shared" si="13"/>
        <v>0</v>
      </c>
      <c r="W24" s="7">
        <f t="shared" si="13"/>
        <v>736000</v>
      </c>
      <c r="X24" s="20">
        <f t="shared" si="1"/>
        <v>736000</v>
      </c>
      <c r="Y24" s="20">
        <f>W24-X24</f>
        <v>0</v>
      </c>
    </row>
    <row r="25" spans="1:25" ht="22.5" x14ac:dyDescent="0.2">
      <c r="A25" s="4" t="s">
        <v>42</v>
      </c>
      <c r="B25" s="5">
        <v>10</v>
      </c>
      <c r="C25" s="6" t="s">
        <v>223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180000</v>
      </c>
      <c r="N25" s="7">
        <v>0</v>
      </c>
      <c r="O25" s="7">
        <v>50000</v>
      </c>
      <c r="P25" s="7">
        <v>0</v>
      </c>
      <c r="Q25" s="7">
        <v>506000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20">
        <f>D25+E25+F25+G25+H25+I25+J25+K25+L25+M25+N25+O25+P25+Q25+R25+S25+T25+U25+V25</f>
        <v>736000</v>
      </c>
      <c r="X25" s="20">
        <f>D25+E25+F25+G25+H25+I25+J25+K25+L25+M25+N25+O25+P25+Q25+R25+S25+T25+U25+V25</f>
        <v>736000</v>
      </c>
      <c r="Y25" s="20">
        <f>W25-X25</f>
        <v>0</v>
      </c>
    </row>
    <row r="26" spans="1:25" ht="33.75" x14ac:dyDescent="0.2">
      <c r="A26" s="4" t="s">
        <v>45</v>
      </c>
      <c r="B26" s="5">
        <v>10</v>
      </c>
      <c r="C26" s="29" t="s">
        <v>46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20">
        <f>D26+E26+F26+G26+H26+I26+J26+K26+L26+M26+N26+O26+P26+Q26+R26+S26+T26+U26+V26</f>
        <v>0</v>
      </c>
      <c r="X26" s="20">
        <f t="shared" si="1"/>
        <v>0</v>
      </c>
      <c r="Y26" s="20">
        <f>W26-X26</f>
        <v>0</v>
      </c>
    </row>
    <row r="27" spans="1:25" s="26" customFormat="1" x14ac:dyDescent="0.2">
      <c r="A27" s="22" t="s">
        <v>47</v>
      </c>
      <c r="B27" s="23">
        <v>10</v>
      </c>
      <c r="C27" s="24" t="s">
        <v>48</v>
      </c>
      <c r="D27" s="25">
        <f>D28+D30</f>
        <v>7000</v>
      </c>
      <c r="E27" s="25">
        <f t="shared" ref="E27:W27" si="14">E28+E30</f>
        <v>0</v>
      </c>
      <c r="F27" s="25">
        <f t="shared" si="14"/>
        <v>1000</v>
      </c>
      <c r="G27" s="25">
        <f t="shared" si="14"/>
        <v>186500</v>
      </c>
      <c r="H27" s="25">
        <f t="shared" si="14"/>
        <v>47000</v>
      </c>
      <c r="I27" s="25">
        <f t="shared" si="14"/>
        <v>112500</v>
      </c>
      <c r="J27" s="25">
        <f t="shared" si="14"/>
        <v>5500</v>
      </c>
      <c r="K27" s="25">
        <f t="shared" si="14"/>
        <v>18000</v>
      </c>
      <c r="L27" s="25">
        <f t="shared" si="14"/>
        <v>0</v>
      </c>
      <c r="M27" s="25">
        <f t="shared" si="14"/>
        <v>798000</v>
      </c>
      <c r="N27" s="25">
        <f t="shared" si="14"/>
        <v>0</v>
      </c>
      <c r="O27" s="25">
        <f t="shared" si="14"/>
        <v>648500</v>
      </c>
      <c r="P27" s="25">
        <f t="shared" si="14"/>
        <v>500</v>
      </c>
      <c r="Q27" s="25">
        <f t="shared" si="14"/>
        <v>445000</v>
      </c>
      <c r="R27" s="25">
        <f t="shared" si="14"/>
        <v>21500</v>
      </c>
      <c r="S27" s="25">
        <f t="shared" si="14"/>
        <v>0</v>
      </c>
      <c r="T27" s="25">
        <f t="shared" si="14"/>
        <v>0</v>
      </c>
      <c r="U27" s="25">
        <f t="shared" si="14"/>
        <v>15500</v>
      </c>
      <c r="V27" s="25">
        <f t="shared" si="14"/>
        <v>0</v>
      </c>
      <c r="W27" s="25">
        <f t="shared" si="14"/>
        <v>2306500</v>
      </c>
      <c r="X27" s="25">
        <f t="shared" si="1"/>
        <v>2306500</v>
      </c>
      <c r="Y27" s="25">
        <f>Y28+Y30</f>
        <v>0</v>
      </c>
    </row>
    <row r="28" spans="1:25" x14ac:dyDescent="0.2">
      <c r="A28" s="4" t="s">
        <v>47</v>
      </c>
      <c r="B28" s="5">
        <v>10</v>
      </c>
      <c r="C28" s="6" t="s">
        <v>49</v>
      </c>
      <c r="D28" s="7">
        <f>D29</f>
        <v>7000</v>
      </c>
      <c r="E28" s="7">
        <f t="shared" ref="E28:W28" si="15">E29</f>
        <v>0</v>
      </c>
      <c r="F28" s="7">
        <f t="shared" si="15"/>
        <v>1000</v>
      </c>
      <c r="G28" s="7">
        <f t="shared" si="15"/>
        <v>186500</v>
      </c>
      <c r="H28" s="7">
        <f t="shared" si="15"/>
        <v>47000</v>
      </c>
      <c r="I28" s="7">
        <f t="shared" si="15"/>
        <v>112500</v>
      </c>
      <c r="J28" s="7">
        <f t="shared" si="15"/>
        <v>5500</v>
      </c>
      <c r="K28" s="7">
        <f t="shared" si="15"/>
        <v>18000</v>
      </c>
      <c r="L28" s="7">
        <f t="shared" si="15"/>
        <v>0</v>
      </c>
      <c r="M28" s="7">
        <f t="shared" si="15"/>
        <v>798000</v>
      </c>
      <c r="N28" s="7">
        <f t="shared" si="15"/>
        <v>0</v>
      </c>
      <c r="O28" s="7">
        <f t="shared" si="15"/>
        <v>648500</v>
      </c>
      <c r="P28" s="7">
        <f t="shared" si="15"/>
        <v>500</v>
      </c>
      <c r="Q28" s="7">
        <f t="shared" si="15"/>
        <v>445000</v>
      </c>
      <c r="R28" s="7">
        <f t="shared" si="15"/>
        <v>21500</v>
      </c>
      <c r="S28" s="7">
        <f t="shared" si="15"/>
        <v>0</v>
      </c>
      <c r="T28" s="7">
        <f t="shared" si="15"/>
        <v>0</v>
      </c>
      <c r="U28" s="7">
        <f t="shared" si="15"/>
        <v>15500</v>
      </c>
      <c r="V28" s="7">
        <f t="shared" si="15"/>
        <v>0</v>
      </c>
      <c r="W28" s="7">
        <f t="shared" si="15"/>
        <v>2306500</v>
      </c>
      <c r="X28" s="20">
        <f t="shared" si="1"/>
        <v>2306500</v>
      </c>
      <c r="Y28" s="20">
        <f>W28-X28</f>
        <v>0</v>
      </c>
    </row>
    <row r="29" spans="1:25" x14ac:dyDescent="0.2">
      <c r="A29" s="27" t="s">
        <v>233</v>
      </c>
      <c r="B29" s="5">
        <v>10</v>
      </c>
      <c r="C29" s="6" t="s">
        <v>215</v>
      </c>
      <c r="D29" s="7">
        <v>7000</v>
      </c>
      <c r="E29" s="7">
        <v>0</v>
      </c>
      <c r="F29" s="7">
        <v>1000</v>
      </c>
      <c r="G29" s="7">
        <v>186500</v>
      </c>
      <c r="H29" s="7">
        <v>47000</v>
      </c>
      <c r="I29" s="7">
        <v>112500</v>
      </c>
      <c r="J29" s="7">
        <v>5500</v>
      </c>
      <c r="K29" s="7">
        <v>18000</v>
      </c>
      <c r="L29" s="7">
        <v>0</v>
      </c>
      <c r="M29" s="7">
        <v>798000</v>
      </c>
      <c r="N29" s="7">
        <v>0</v>
      </c>
      <c r="O29" s="7">
        <v>648500</v>
      </c>
      <c r="P29" s="7">
        <v>500</v>
      </c>
      <c r="Q29" s="7">
        <v>445000</v>
      </c>
      <c r="R29" s="7">
        <v>21500</v>
      </c>
      <c r="S29" s="7">
        <v>0</v>
      </c>
      <c r="T29" s="7">
        <v>0</v>
      </c>
      <c r="U29" s="7">
        <v>15500</v>
      </c>
      <c r="V29" s="7">
        <v>0</v>
      </c>
      <c r="W29" s="20">
        <f>D29+E29+F29+G29+H29+I29+J29+K29+L29+M29+N29+O29+P29+Q29+R29+S29+T29+U29+V29</f>
        <v>2306500</v>
      </c>
      <c r="X29" s="20">
        <f>D29+E29+F29+G29+H29+I29+J29+K29+L29+M29+N29+O29+P29+Q29+R29+S29+T29+U29+V29</f>
        <v>2306500</v>
      </c>
      <c r="Y29" s="20">
        <f>W29-X29</f>
        <v>0</v>
      </c>
    </row>
    <row r="30" spans="1:25" ht="22.5" x14ac:dyDescent="0.2">
      <c r="A30" s="4" t="s">
        <v>50</v>
      </c>
      <c r="B30" s="5">
        <v>10</v>
      </c>
      <c r="C30" s="6" t="s">
        <v>51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20">
        <f>D30+E30+F30+G30+H30+I30+J30+K30+L30+M30+N30+O30+P30+Q30+R30+S30+T30+U30+V30</f>
        <v>0</v>
      </c>
      <c r="X30" s="20">
        <f t="shared" si="1"/>
        <v>0</v>
      </c>
      <c r="Y30" s="20">
        <f>W30-X30</f>
        <v>0</v>
      </c>
    </row>
    <row r="31" spans="1:25" s="17" customFormat="1" x14ac:dyDescent="0.2">
      <c r="A31" s="13" t="s">
        <v>52</v>
      </c>
      <c r="B31" s="14">
        <v>10</v>
      </c>
      <c r="C31" s="15" t="s">
        <v>53</v>
      </c>
      <c r="D31" s="16">
        <f>D32+D35</f>
        <v>153000</v>
      </c>
      <c r="E31" s="16">
        <f t="shared" ref="E31:W31" si="16">E32+E35</f>
        <v>485000</v>
      </c>
      <c r="F31" s="16">
        <f t="shared" si="16"/>
        <v>1544000</v>
      </c>
      <c r="G31" s="16">
        <f t="shared" si="16"/>
        <v>903000</v>
      </c>
      <c r="H31" s="16">
        <f t="shared" si="16"/>
        <v>637000</v>
      </c>
      <c r="I31" s="16">
        <f t="shared" si="16"/>
        <v>1095000</v>
      </c>
      <c r="J31" s="16">
        <f t="shared" si="16"/>
        <v>624000</v>
      </c>
      <c r="K31" s="16">
        <f t="shared" si="16"/>
        <v>256000</v>
      </c>
      <c r="L31" s="16">
        <f t="shared" si="16"/>
        <v>460000</v>
      </c>
      <c r="M31" s="16">
        <f t="shared" si="16"/>
        <v>994000</v>
      </c>
      <c r="N31" s="16">
        <f t="shared" si="16"/>
        <v>553000</v>
      </c>
      <c r="O31" s="16">
        <f>O32+O35</f>
        <v>2796000</v>
      </c>
      <c r="P31" s="16">
        <f>P32+P35</f>
        <v>731000</v>
      </c>
      <c r="Q31" s="16">
        <f>Q32+Q35</f>
        <v>25495000</v>
      </c>
      <c r="R31" s="16">
        <f>R32+R35</f>
        <v>1592000</v>
      </c>
      <c r="S31" s="16">
        <f>S32+S35</f>
        <v>394000</v>
      </c>
      <c r="T31" s="16">
        <f t="shared" si="16"/>
        <v>1212000</v>
      </c>
      <c r="U31" s="16">
        <f t="shared" si="16"/>
        <v>2310000</v>
      </c>
      <c r="V31" s="16">
        <f t="shared" si="16"/>
        <v>586000</v>
      </c>
      <c r="W31" s="16">
        <f t="shared" si="16"/>
        <v>42820000</v>
      </c>
      <c r="X31" s="16">
        <f t="shared" si="1"/>
        <v>42820000</v>
      </c>
      <c r="Y31" s="16">
        <f>Y32+Y35</f>
        <v>0</v>
      </c>
    </row>
    <row r="32" spans="1:25" s="26" customFormat="1" x14ac:dyDescent="0.2">
      <c r="A32" s="22" t="s">
        <v>54</v>
      </c>
      <c r="B32" s="23">
        <v>10</v>
      </c>
      <c r="C32" s="24" t="s">
        <v>55</v>
      </c>
      <c r="D32" s="25">
        <f>D33</f>
        <v>6000</v>
      </c>
      <c r="E32" s="25">
        <f t="shared" ref="E32:W33" si="17">E33</f>
        <v>16000</v>
      </c>
      <c r="F32" s="25">
        <f t="shared" si="17"/>
        <v>46000</v>
      </c>
      <c r="G32" s="25">
        <f t="shared" si="17"/>
        <v>56000</v>
      </c>
      <c r="H32" s="25">
        <f t="shared" si="17"/>
        <v>42000</v>
      </c>
      <c r="I32" s="25">
        <f t="shared" si="17"/>
        <v>42000</v>
      </c>
      <c r="J32" s="25">
        <f t="shared" si="17"/>
        <v>18000</v>
      </c>
      <c r="K32" s="25">
        <f t="shared" si="17"/>
        <v>11000</v>
      </c>
      <c r="L32" s="25">
        <f t="shared" si="17"/>
        <v>14000</v>
      </c>
      <c r="M32" s="25">
        <f t="shared" si="17"/>
        <v>26000</v>
      </c>
      <c r="N32" s="25">
        <f t="shared" si="17"/>
        <v>18000</v>
      </c>
      <c r="O32" s="25">
        <f>O33</f>
        <v>39000</v>
      </c>
      <c r="P32" s="25">
        <f>P33</f>
        <v>27000</v>
      </c>
      <c r="Q32" s="25">
        <f>Q33</f>
        <v>1380000</v>
      </c>
      <c r="R32" s="25">
        <f>R33</f>
        <v>31000</v>
      </c>
      <c r="S32" s="25">
        <f>S33</f>
        <v>7000</v>
      </c>
      <c r="T32" s="25">
        <f t="shared" si="17"/>
        <v>115000</v>
      </c>
      <c r="U32" s="25">
        <f t="shared" si="17"/>
        <v>104000</v>
      </c>
      <c r="V32" s="25">
        <f t="shared" si="17"/>
        <v>22000</v>
      </c>
      <c r="W32" s="25">
        <f t="shared" si="17"/>
        <v>2020000</v>
      </c>
      <c r="X32" s="25">
        <f t="shared" si="1"/>
        <v>2020000</v>
      </c>
      <c r="Y32" s="25">
        <f>Y33</f>
        <v>0</v>
      </c>
    </row>
    <row r="33" spans="1:25" ht="22.5" x14ac:dyDescent="0.2">
      <c r="A33" s="4" t="s">
        <v>56</v>
      </c>
      <c r="B33" s="5">
        <v>10</v>
      </c>
      <c r="C33" s="6" t="s">
        <v>57</v>
      </c>
      <c r="D33" s="7">
        <f>D34</f>
        <v>6000</v>
      </c>
      <c r="E33" s="7">
        <f t="shared" si="17"/>
        <v>16000</v>
      </c>
      <c r="F33" s="7">
        <f t="shared" si="17"/>
        <v>46000</v>
      </c>
      <c r="G33" s="7">
        <f t="shared" si="17"/>
        <v>56000</v>
      </c>
      <c r="H33" s="7">
        <f t="shared" si="17"/>
        <v>42000</v>
      </c>
      <c r="I33" s="7">
        <f t="shared" si="17"/>
        <v>42000</v>
      </c>
      <c r="J33" s="7">
        <f t="shared" si="17"/>
        <v>18000</v>
      </c>
      <c r="K33" s="7">
        <f t="shared" si="17"/>
        <v>11000</v>
      </c>
      <c r="L33" s="7">
        <f t="shared" si="17"/>
        <v>14000</v>
      </c>
      <c r="M33" s="7">
        <f t="shared" si="17"/>
        <v>26000</v>
      </c>
      <c r="N33" s="7">
        <f t="shared" si="17"/>
        <v>18000</v>
      </c>
      <c r="O33" s="7">
        <f t="shared" si="17"/>
        <v>39000</v>
      </c>
      <c r="P33" s="7">
        <f t="shared" si="17"/>
        <v>27000</v>
      </c>
      <c r="Q33" s="7">
        <f t="shared" si="17"/>
        <v>1380000</v>
      </c>
      <c r="R33" s="7">
        <f t="shared" si="17"/>
        <v>31000</v>
      </c>
      <c r="S33" s="7">
        <f t="shared" si="17"/>
        <v>7000</v>
      </c>
      <c r="T33" s="7">
        <f t="shared" si="17"/>
        <v>115000</v>
      </c>
      <c r="U33" s="7">
        <f t="shared" si="17"/>
        <v>104000</v>
      </c>
      <c r="V33" s="7">
        <f t="shared" si="17"/>
        <v>22000</v>
      </c>
      <c r="W33" s="7">
        <f t="shared" si="17"/>
        <v>2020000</v>
      </c>
      <c r="X33" s="20">
        <f t="shared" si="1"/>
        <v>2020000</v>
      </c>
      <c r="Y33" s="20">
        <f>W33-X33</f>
        <v>0</v>
      </c>
    </row>
    <row r="34" spans="1:25" ht="22.5" x14ac:dyDescent="0.2">
      <c r="A34" s="4" t="s">
        <v>217</v>
      </c>
      <c r="B34" s="5">
        <v>10</v>
      </c>
      <c r="C34" s="6" t="s">
        <v>216</v>
      </c>
      <c r="D34" s="7">
        <v>6000</v>
      </c>
      <c r="E34" s="7">
        <v>16000</v>
      </c>
      <c r="F34" s="7">
        <v>46000</v>
      </c>
      <c r="G34" s="7">
        <v>56000</v>
      </c>
      <c r="H34" s="7">
        <v>42000</v>
      </c>
      <c r="I34" s="7">
        <v>42000</v>
      </c>
      <c r="J34" s="7">
        <v>18000</v>
      </c>
      <c r="K34" s="7">
        <v>11000</v>
      </c>
      <c r="L34" s="7">
        <v>14000</v>
      </c>
      <c r="M34" s="7">
        <v>26000</v>
      </c>
      <c r="N34" s="7">
        <v>18000</v>
      </c>
      <c r="O34" s="7">
        <v>39000</v>
      </c>
      <c r="P34" s="7">
        <v>27000</v>
      </c>
      <c r="Q34" s="7">
        <v>1380000</v>
      </c>
      <c r="R34" s="7">
        <f>26000+5000</f>
        <v>31000</v>
      </c>
      <c r="S34" s="30">
        <v>7000</v>
      </c>
      <c r="T34" s="7">
        <v>115000</v>
      </c>
      <c r="U34" s="7">
        <v>104000</v>
      </c>
      <c r="V34" s="7">
        <v>22000</v>
      </c>
      <c r="W34" s="20">
        <f>D34+E34+F34+G34+H34+I34+J34+K34+L34+M34+N34+O34+P34+Q34+R34+S34+T34+U34+V34</f>
        <v>2020000</v>
      </c>
      <c r="X34" s="20">
        <f>D34+E34+F34+G34+H34+I34+J34+K34+L34+M34+N34+O34+P34+Q34+R34+S34+T34+U34+V34</f>
        <v>2020000</v>
      </c>
      <c r="Y34" s="20">
        <f>W34-X34</f>
        <v>0</v>
      </c>
    </row>
    <row r="35" spans="1:25" s="26" customFormat="1" x14ac:dyDescent="0.2">
      <c r="A35" s="22" t="s">
        <v>58</v>
      </c>
      <c r="B35" s="23">
        <v>10</v>
      </c>
      <c r="C35" s="24" t="s">
        <v>59</v>
      </c>
      <c r="D35" s="25">
        <f>D36+D39</f>
        <v>147000</v>
      </c>
      <c r="E35" s="25">
        <f t="shared" ref="E35:W35" si="18">E36+E39</f>
        <v>469000</v>
      </c>
      <c r="F35" s="25">
        <f t="shared" si="18"/>
        <v>1498000</v>
      </c>
      <c r="G35" s="25">
        <f t="shared" si="18"/>
        <v>847000</v>
      </c>
      <c r="H35" s="25">
        <f t="shared" si="18"/>
        <v>595000</v>
      </c>
      <c r="I35" s="25">
        <f t="shared" si="18"/>
        <v>1053000</v>
      </c>
      <c r="J35" s="25">
        <f t="shared" si="18"/>
        <v>606000</v>
      </c>
      <c r="K35" s="25">
        <f t="shared" si="18"/>
        <v>245000</v>
      </c>
      <c r="L35" s="25">
        <f t="shared" si="18"/>
        <v>446000</v>
      </c>
      <c r="M35" s="25">
        <f t="shared" si="18"/>
        <v>968000</v>
      </c>
      <c r="N35" s="25">
        <f t="shared" si="18"/>
        <v>535000</v>
      </c>
      <c r="O35" s="25">
        <f t="shared" si="18"/>
        <v>2757000</v>
      </c>
      <c r="P35" s="25">
        <f t="shared" si="18"/>
        <v>704000</v>
      </c>
      <c r="Q35" s="25">
        <f t="shared" si="18"/>
        <v>24115000</v>
      </c>
      <c r="R35" s="25">
        <f t="shared" si="18"/>
        <v>1561000</v>
      </c>
      <c r="S35" s="25">
        <f t="shared" si="18"/>
        <v>387000</v>
      </c>
      <c r="T35" s="25">
        <f t="shared" si="18"/>
        <v>1097000</v>
      </c>
      <c r="U35" s="25">
        <f t="shared" si="18"/>
        <v>2206000</v>
      </c>
      <c r="V35" s="25">
        <f t="shared" si="18"/>
        <v>564000</v>
      </c>
      <c r="W35" s="25">
        <f t="shared" si="18"/>
        <v>40800000</v>
      </c>
      <c r="X35" s="25">
        <f t="shared" si="1"/>
        <v>40800000</v>
      </c>
      <c r="Y35" s="25">
        <f>Y36+Y39</f>
        <v>0</v>
      </c>
    </row>
    <row r="36" spans="1:25" s="26" customFormat="1" x14ac:dyDescent="0.2">
      <c r="A36" s="22" t="s">
        <v>60</v>
      </c>
      <c r="B36" s="23">
        <v>10</v>
      </c>
      <c r="C36" s="24" t="s">
        <v>61</v>
      </c>
      <c r="D36" s="25">
        <f>D37</f>
        <v>4000</v>
      </c>
      <c r="E36" s="25">
        <f t="shared" ref="E36:W37" si="19">E37</f>
        <v>23000</v>
      </c>
      <c r="F36" s="25">
        <f t="shared" si="19"/>
        <v>1000</v>
      </c>
      <c r="G36" s="25">
        <f t="shared" si="19"/>
        <v>4000</v>
      </c>
      <c r="H36" s="25">
        <f t="shared" si="19"/>
        <v>38000</v>
      </c>
      <c r="I36" s="25">
        <f t="shared" si="19"/>
        <v>60000</v>
      </c>
      <c r="J36" s="25">
        <f t="shared" si="19"/>
        <v>5000</v>
      </c>
      <c r="K36" s="25">
        <f t="shared" si="19"/>
        <v>2000</v>
      </c>
      <c r="L36" s="25">
        <f t="shared" si="19"/>
        <v>14000</v>
      </c>
      <c r="M36" s="25">
        <f t="shared" si="19"/>
        <v>26000</v>
      </c>
      <c r="N36" s="25">
        <f t="shared" si="19"/>
        <v>5000</v>
      </c>
      <c r="O36" s="25">
        <f t="shared" si="19"/>
        <v>192000</v>
      </c>
      <c r="P36" s="25">
        <f t="shared" si="19"/>
        <v>125000</v>
      </c>
      <c r="Q36" s="25">
        <f t="shared" si="19"/>
        <v>22681000</v>
      </c>
      <c r="R36" s="25">
        <f t="shared" si="19"/>
        <v>910000</v>
      </c>
      <c r="S36" s="25">
        <f t="shared" si="19"/>
        <v>7000</v>
      </c>
      <c r="T36" s="25">
        <f t="shared" si="19"/>
        <v>370000</v>
      </c>
      <c r="U36" s="25">
        <f t="shared" si="19"/>
        <v>577000</v>
      </c>
      <c r="V36" s="25">
        <f t="shared" si="19"/>
        <v>0</v>
      </c>
      <c r="W36" s="25">
        <f t="shared" si="19"/>
        <v>25044000</v>
      </c>
      <c r="X36" s="25">
        <f t="shared" si="1"/>
        <v>25044000</v>
      </c>
      <c r="Y36" s="25">
        <f>Y37</f>
        <v>0</v>
      </c>
    </row>
    <row r="37" spans="1:25" ht="22.5" x14ac:dyDescent="0.2">
      <c r="A37" s="4" t="s">
        <v>62</v>
      </c>
      <c r="B37" s="5">
        <v>10</v>
      </c>
      <c r="C37" s="6" t="s">
        <v>63</v>
      </c>
      <c r="D37" s="7">
        <f>D38</f>
        <v>4000</v>
      </c>
      <c r="E37" s="7">
        <f t="shared" si="19"/>
        <v>23000</v>
      </c>
      <c r="F37" s="7">
        <f t="shared" si="19"/>
        <v>1000</v>
      </c>
      <c r="G37" s="7">
        <f t="shared" si="19"/>
        <v>4000</v>
      </c>
      <c r="H37" s="7">
        <f t="shared" si="19"/>
        <v>38000</v>
      </c>
      <c r="I37" s="7">
        <f t="shared" si="19"/>
        <v>60000</v>
      </c>
      <c r="J37" s="7">
        <f t="shared" si="19"/>
        <v>5000</v>
      </c>
      <c r="K37" s="7">
        <f t="shared" si="19"/>
        <v>2000</v>
      </c>
      <c r="L37" s="7">
        <f t="shared" si="19"/>
        <v>14000</v>
      </c>
      <c r="M37" s="7">
        <f t="shared" si="19"/>
        <v>26000</v>
      </c>
      <c r="N37" s="7">
        <f t="shared" si="19"/>
        <v>5000</v>
      </c>
      <c r="O37" s="7">
        <f t="shared" si="19"/>
        <v>192000</v>
      </c>
      <c r="P37" s="7">
        <f t="shared" si="19"/>
        <v>125000</v>
      </c>
      <c r="Q37" s="7">
        <f t="shared" si="19"/>
        <v>22681000</v>
      </c>
      <c r="R37" s="7">
        <f t="shared" si="19"/>
        <v>910000</v>
      </c>
      <c r="S37" s="7">
        <f t="shared" si="19"/>
        <v>7000</v>
      </c>
      <c r="T37" s="7">
        <f t="shared" si="19"/>
        <v>370000</v>
      </c>
      <c r="U37" s="7">
        <f t="shared" si="19"/>
        <v>577000</v>
      </c>
      <c r="V37" s="7">
        <f t="shared" si="19"/>
        <v>0</v>
      </c>
      <c r="W37" s="7">
        <f t="shared" si="19"/>
        <v>25044000</v>
      </c>
      <c r="X37" s="20">
        <f t="shared" si="1"/>
        <v>25044000</v>
      </c>
      <c r="Y37" s="20">
        <f>W37-X37</f>
        <v>0</v>
      </c>
    </row>
    <row r="38" spans="1:25" ht="33.75" x14ac:dyDescent="0.2">
      <c r="A38" s="4" t="s">
        <v>219</v>
      </c>
      <c r="B38" s="5">
        <v>10</v>
      </c>
      <c r="C38" s="6" t="s">
        <v>218</v>
      </c>
      <c r="D38" s="7">
        <v>4000</v>
      </c>
      <c r="E38" s="7">
        <v>23000</v>
      </c>
      <c r="F38" s="7">
        <v>1000</v>
      </c>
      <c r="G38" s="7">
        <v>4000</v>
      </c>
      <c r="H38" s="7">
        <v>38000</v>
      </c>
      <c r="I38" s="7">
        <v>60000</v>
      </c>
      <c r="J38" s="7">
        <v>5000</v>
      </c>
      <c r="K38" s="7">
        <v>2000</v>
      </c>
      <c r="L38" s="7">
        <v>14000</v>
      </c>
      <c r="M38" s="7">
        <v>26000</v>
      </c>
      <c r="N38" s="7">
        <v>5000</v>
      </c>
      <c r="O38" s="7">
        <v>192000</v>
      </c>
      <c r="P38" s="7">
        <v>125000</v>
      </c>
      <c r="Q38" s="7">
        <v>22681000</v>
      </c>
      <c r="R38" s="7">
        <v>910000</v>
      </c>
      <c r="S38" s="7">
        <v>7000</v>
      </c>
      <c r="T38" s="7">
        <v>370000</v>
      </c>
      <c r="U38" s="7">
        <v>577000</v>
      </c>
      <c r="V38" s="7">
        <v>0</v>
      </c>
      <c r="W38" s="20">
        <f>D38+E38+F38+G38+H38+I38+J38+K38+L38+M38+N38+O38+P38+Q38+R38+S38+T38+U38+V38</f>
        <v>25044000</v>
      </c>
      <c r="X38" s="20">
        <f>D38+E38+F38+G38+H38+I38+J38+K38+L38+M38+N38+O38+P38+Q38+R38+S38+T38+U38+V38</f>
        <v>25044000</v>
      </c>
      <c r="Y38" s="20">
        <f>W38-X38</f>
        <v>0</v>
      </c>
    </row>
    <row r="39" spans="1:25" s="26" customFormat="1" x14ac:dyDescent="0.2">
      <c r="A39" s="22" t="s">
        <v>64</v>
      </c>
      <c r="B39" s="23">
        <v>10</v>
      </c>
      <c r="C39" s="24" t="s">
        <v>65</v>
      </c>
      <c r="D39" s="25">
        <f>D41</f>
        <v>143000</v>
      </c>
      <c r="E39" s="25">
        <f t="shared" ref="E39:W39" si="20">E41</f>
        <v>446000</v>
      </c>
      <c r="F39" s="25">
        <f t="shared" si="20"/>
        <v>1497000</v>
      </c>
      <c r="G39" s="25">
        <f t="shared" si="20"/>
        <v>843000</v>
      </c>
      <c r="H39" s="25">
        <f t="shared" si="20"/>
        <v>557000</v>
      </c>
      <c r="I39" s="25">
        <f t="shared" si="20"/>
        <v>993000</v>
      </c>
      <c r="J39" s="25">
        <f t="shared" si="20"/>
        <v>601000</v>
      </c>
      <c r="K39" s="25">
        <f t="shared" si="20"/>
        <v>243000</v>
      </c>
      <c r="L39" s="25">
        <f t="shared" si="20"/>
        <v>432000</v>
      </c>
      <c r="M39" s="25">
        <f t="shared" si="20"/>
        <v>942000</v>
      </c>
      <c r="N39" s="25">
        <f t="shared" si="20"/>
        <v>530000</v>
      </c>
      <c r="O39" s="25">
        <f t="shared" si="20"/>
        <v>2565000</v>
      </c>
      <c r="P39" s="25">
        <f t="shared" si="20"/>
        <v>579000</v>
      </c>
      <c r="Q39" s="25">
        <f t="shared" si="20"/>
        <v>1434000</v>
      </c>
      <c r="R39" s="25">
        <f t="shared" si="20"/>
        <v>651000</v>
      </c>
      <c r="S39" s="25">
        <f t="shared" si="20"/>
        <v>380000</v>
      </c>
      <c r="T39" s="25">
        <f t="shared" si="20"/>
        <v>727000</v>
      </c>
      <c r="U39" s="25">
        <f t="shared" si="20"/>
        <v>1629000</v>
      </c>
      <c r="V39" s="25">
        <f t="shared" si="20"/>
        <v>564000</v>
      </c>
      <c r="W39" s="25">
        <f t="shared" si="20"/>
        <v>15756000</v>
      </c>
      <c r="X39" s="25">
        <f t="shared" si="1"/>
        <v>15756000</v>
      </c>
      <c r="Y39" s="25">
        <f>Y41</f>
        <v>0</v>
      </c>
    </row>
    <row r="40" spans="1:25" ht="21.75" customHeight="1" x14ac:dyDescent="0.2">
      <c r="A40" s="4" t="s">
        <v>66</v>
      </c>
      <c r="B40" s="5">
        <v>10</v>
      </c>
      <c r="C40" s="6" t="s">
        <v>67</v>
      </c>
      <c r="D40" s="7">
        <f>D41</f>
        <v>143000</v>
      </c>
      <c r="E40" s="7">
        <f t="shared" ref="E40:W40" si="21">E41</f>
        <v>446000</v>
      </c>
      <c r="F40" s="7">
        <f t="shared" si="21"/>
        <v>1497000</v>
      </c>
      <c r="G40" s="7">
        <f t="shared" si="21"/>
        <v>843000</v>
      </c>
      <c r="H40" s="7">
        <f t="shared" si="21"/>
        <v>557000</v>
      </c>
      <c r="I40" s="7">
        <f t="shared" si="21"/>
        <v>993000</v>
      </c>
      <c r="J40" s="7">
        <f t="shared" si="21"/>
        <v>601000</v>
      </c>
      <c r="K40" s="7">
        <f t="shared" si="21"/>
        <v>243000</v>
      </c>
      <c r="L40" s="7">
        <f t="shared" si="21"/>
        <v>432000</v>
      </c>
      <c r="M40" s="7">
        <f t="shared" si="21"/>
        <v>942000</v>
      </c>
      <c r="N40" s="7">
        <f t="shared" si="21"/>
        <v>530000</v>
      </c>
      <c r="O40" s="7">
        <f t="shared" si="21"/>
        <v>2565000</v>
      </c>
      <c r="P40" s="7">
        <f t="shared" si="21"/>
        <v>579000</v>
      </c>
      <c r="Q40" s="7">
        <f t="shared" si="21"/>
        <v>1434000</v>
      </c>
      <c r="R40" s="7">
        <f t="shared" si="21"/>
        <v>651000</v>
      </c>
      <c r="S40" s="7">
        <f t="shared" si="21"/>
        <v>380000</v>
      </c>
      <c r="T40" s="7">
        <f t="shared" si="21"/>
        <v>727000</v>
      </c>
      <c r="U40" s="7">
        <f t="shared" si="21"/>
        <v>1629000</v>
      </c>
      <c r="V40" s="7">
        <f t="shared" si="21"/>
        <v>564000</v>
      </c>
      <c r="W40" s="7">
        <f t="shared" si="21"/>
        <v>15756000</v>
      </c>
      <c r="X40" s="20">
        <f>D40+E40+F40+G40+H40+I40+J40+K40+L40+M40+N40+O40+P40+Q40+R40+S40+T40+U40+V40</f>
        <v>15756000</v>
      </c>
      <c r="Y40" s="20">
        <f>W40-X40</f>
        <v>0</v>
      </c>
    </row>
    <row r="41" spans="1:25" ht="36" customHeight="1" x14ac:dyDescent="0.2">
      <c r="A41" s="4" t="s">
        <v>221</v>
      </c>
      <c r="B41" s="5">
        <v>10</v>
      </c>
      <c r="C41" s="6" t="s">
        <v>220</v>
      </c>
      <c r="D41" s="7">
        <v>143000</v>
      </c>
      <c r="E41" s="7">
        <v>446000</v>
      </c>
      <c r="F41" s="7">
        <v>1497000</v>
      </c>
      <c r="G41" s="7">
        <v>843000</v>
      </c>
      <c r="H41" s="7">
        <v>557000</v>
      </c>
      <c r="I41" s="7">
        <v>993000</v>
      </c>
      <c r="J41" s="7">
        <v>601000</v>
      </c>
      <c r="K41" s="7">
        <v>243000</v>
      </c>
      <c r="L41" s="7">
        <v>432000</v>
      </c>
      <c r="M41" s="7">
        <v>942000</v>
      </c>
      <c r="N41" s="7">
        <v>530000</v>
      </c>
      <c r="O41" s="7">
        <v>2565000</v>
      </c>
      <c r="P41" s="7">
        <v>579000</v>
      </c>
      <c r="Q41" s="7">
        <v>1434000</v>
      </c>
      <c r="R41" s="7">
        <v>651000</v>
      </c>
      <c r="S41" s="7">
        <v>380000</v>
      </c>
      <c r="T41" s="7">
        <v>727000</v>
      </c>
      <c r="U41" s="7">
        <v>1629000</v>
      </c>
      <c r="V41" s="7">
        <v>564000</v>
      </c>
      <c r="W41" s="20">
        <f>D41+E41+F41+G41+H41+I41+J41+K41+L41+M41+N41+O41+P41+Q41+R41+S41+T41+U41+V41</f>
        <v>15756000</v>
      </c>
      <c r="X41" s="20">
        <f t="shared" si="1"/>
        <v>15756000</v>
      </c>
      <c r="Y41" s="20">
        <f>W41-X41</f>
        <v>0</v>
      </c>
    </row>
    <row r="42" spans="1:25" s="17" customFormat="1" hidden="1" x14ac:dyDescent="0.2">
      <c r="A42" s="13" t="s">
        <v>68</v>
      </c>
      <c r="B42" s="14">
        <v>10</v>
      </c>
      <c r="C42" s="15" t="s">
        <v>69</v>
      </c>
      <c r="D42" s="16">
        <f>D43</f>
        <v>0</v>
      </c>
      <c r="E42" s="16">
        <f t="shared" ref="E42:W43" si="22">E43</f>
        <v>0</v>
      </c>
      <c r="F42" s="16">
        <f t="shared" si="22"/>
        <v>0</v>
      </c>
      <c r="G42" s="16">
        <f t="shared" si="22"/>
        <v>0</v>
      </c>
      <c r="H42" s="16">
        <f t="shared" si="22"/>
        <v>0</v>
      </c>
      <c r="I42" s="16">
        <f t="shared" si="22"/>
        <v>0</v>
      </c>
      <c r="J42" s="16">
        <f t="shared" si="22"/>
        <v>0</v>
      </c>
      <c r="K42" s="16">
        <f t="shared" si="22"/>
        <v>0</v>
      </c>
      <c r="L42" s="16">
        <f t="shared" si="22"/>
        <v>0</v>
      </c>
      <c r="M42" s="16">
        <f t="shared" si="22"/>
        <v>0</v>
      </c>
      <c r="N42" s="16">
        <f t="shared" si="22"/>
        <v>0</v>
      </c>
      <c r="O42" s="16">
        <f t="shared" si="22"/>
        <v>0</v>
      </c>
      <c r="P42" s="16">
        <f t="shared" si="22"/>
        <v>0</v>
      </c>
      <c r="Q42" s="16">
        <f t="shared" si="22"/>
        <v>0</v>
      </c>
      <c r="R42" s="16">
        <f t="shared" si="22"/>
        <v>0</v>
      </c>
      <c r="S42" s="16">
        <f t="shared" si="22"/>
        <v>0</v>
      </c>
      <c r="T42" s="16">
        <f t="shared" si="22"/>
        <v>0</v>
      </c>
      <c r="U42" s="16">
        <f t="shared" si="22"/>
        <v>0</v>
      </c>
      <c r="V42" s="16">
        <f t="shared" si="22"/>
        <v>0</v>
      </c>
      <c r="W42" s="16">
        <f t="shared" si="22"/>
        <v>0</v>
      </c>
      <c r="X42" s="16">
        <f t="shared" ref="X42:X74" si="23">D42+E42+F42+G42+H42+I42+J42+K42+L42+M42+N42+O42+P42+Q42+R42+S42+T42+U42+V42</f>
        <v>0</v>
      </c>
      <c r="Y42" s="16">
        <f>Y43</f>
        <v>0</v>
      </c>
    </row>
    <row r="43" spans="1:25" s="26" customFormat="1" ht="22.5" hidden="1" x14ac:dyDescent="0.2">
      <c r="A43" s="22" t="s">
        <v>70</v>
      </c>
      <c r="B43" s="23">
        <v>10</v>
      </c>
      <c r="C43" s="24" t="s">
        <v>71</v>
      </c>
      <c r="D43" s="25">
        <f>D44</f>
        <v>0</v>
      </c>
      <c r="E43" s="25">
        <f t="shared" si="22"/>
        <v>0</v>
      </c>
      <c r="F43" s="25">
        <f t="shared" si="22"/>
        <v>0</v>
      </c>
      <c r="G43" s="25">
        <f t="shared" si="22"/>
        <v>0</v>
      </c>
      <c r="H43" s="25">
        <f t="shared" si="22"/>
        <v>0</v>
      </c>
      <c r="I43" s="25">
        <f t="shared" si="22"/>
        <v>0</v>
      </c>
      <c r="J43" s="25">
        <f t="shared" si="22"/>
        <v>0</v>
      </c>
      <c r="K43" s="25">
        <f t="shared" si="22"/>
        <v>0</v>
      </c>
      <c r="L43" s="25">
        <f t="shared" si="22"/>
        <v>0</v>
      </c>
      <c r="M43" s="25">
        <f t="shared" si="22"/>
        <v>0</v>
      </c>
      <c r="N43" s="25">
        <f t="shared" si="22"/>
        <v>0</v>
      </c>
      <c r="O43" s="25">
        <f t="shared" si="22"/>
        <v>0</v>
      </c>
      <c r="P43" s="25">
        <f t="shared" si="22"/>
        <v>0</v>
      </c>
      <c r="Q43" s="25">
        <f t="shared" si="22"/>
        <v>0</v>
      </c>
      <c r="R43" s="25">
        <f t="shared" si="22"/>
        <v>0</v>
      </c>
      <c r="S43" s="25">
        <f t="shared" si="22"/>
        <v>0</v>
      </c>
      <c r="T43" s="25">
        <f t="shared" si="22"/>
        <v>0</v>
      </c>
      <c r="U43" s="25">
        <f t="shared" si="22"/>
        <v>0</v>
      </c>
      <c r="V43" s="25">
        <f t="shared" si="22"/>
        <v>0</v>
      </c>
      <c r="W43" s="25">
        <f t="shared" si="22"/>
        <v>0</v>
      </c>
      <c r="X43" s="25">
        <f t="shared" si="23"/>
        <v>0</v>
      </c>
      <c r="Y43" s="25">
        <f>Y44</f>
        <v>0</v>
      </c>
    </row>
    <row r="44" spans="1:25" ht="33.75" hidden="1" x14ac:dyDescent="0.2">
      <c r="A44" s="4" t="s">
        <v>72</v>
      </c>
      <c r="B44" s="5">
        <v>10</v>
      </c>
      <c r="C44" s="6" t="s">
        <v>73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20">
        <f>D44+E44+F44+G44+H44+I44+J44+K44+L44+M44+N44+O44+P44+Q44+R44+S44+T44+U44+V44</f>
        <v>0</v>
      </c>
      <c r="X44" s="20">
        <f t="shared" si="23"/>
        <v>0</v>
      </c>
      <c r="Y44" s="20">
        <f>W44-X44</f>
        <v>0</v>
      </c>
    </row>
    <row r="45" spans="1:25" s="17" customFormat="1" ht="22.5" hidden="1" x14ac:dyDescent="0.2">
      <c r="A45" s="13" t="s">
        <v>74</v>
      </c>
      <c r="B45" s="14">
        <v>10</v>
      </c>
      <c r="C45" s="15" t="s">
        <v>75</v>
      </c>
      <c r="D45" s="16">
        <f>D46</f>
        <v>0</v>
      </c>
      <c r="E45" s="16">
        <f t="shared" ref="E45:W47" si="24">E46</f>
        <v>0</v>
      </c>
      <c r="F45" s="16">
        <f t="shared" si="24"/>
        <v>0</v>
      </c>
      <c r="G45" s="16">
        <f t="shared" si="24"/>
        <v>0</v>
      </c>
      <c r="H45" s="16">
        <f t="shared" si="24"/>
        <v>0</v>
      </c>
      <c r="I45" s="16">
        <f t="shared" si="24"/>
        <v>0</v>
      </c>
      <c r="J45" s="16">
        <f t="shared" si="24"/>
        <v>0</v>
      </c>
      <c r="K45" s="16">
        <f t="shared" si="24"/>
        <v>0</v>
      </c>
      <c r="L45" s="16">
        <f t="shared" si="24"/>
        <v>0</v>
      </c>
      <c r="M45" s="16">
        <f t="shared" si="24"/>
        <v>0</v>
      </c>
      <c r="N45" s="16">
        <f t="shared" si="24"/>
        <v>0</v>
      </c>
      <c r="O45" s="16">
        <f t="shared" si="24"/>
        <v>0</v>
      </c>
      <c r="P45" s="16">
        <f t="shared" si="24"/>
        <v>0</v>
      </c>
      <c r="Q45" s="16">
        <f t="shared" si="24"/>
        <v>0</v>
      </c>
      <c r="R45" s="16">
        <f t="shared" si="24"/>
        <v>0</v>
      </c>
      <c r="S45" s="16">
        <f t="shared" si="24"/>
        <v>0</v>
      </c>
      <c r="T45" s="16">
        <f t="shared" si="24"/>
        <v>0</v>
      </c>
      <c r="U45" s="16">
        <f t="shared" si="24"/>
        <v>0</v>
      </c>
      <c r="V45" s="16">
        <f t="shared" si="24"/>
        <v>0</v>
      </c>
      <c r="W45" s="16">
        <f t="shared" si="24"/>
        <v>0</v>
      </c>
      <c r="X45" s="16">
        <f t="shared" si="23"/>
        <v>0</v>
      </c>
      <c r="Y45" s="16">
        <f>Y46</f>
        <v>0</v>
      </c>
    </row>
    <row r="46" spans="1:25" s="26" customFormat="1" hidden="1" x14ac:dyDescent="0.2">
      <c r="A46" s="22" t="s">
        <v>76</v>
      </c>
      <c r="B46" s="23">
        <v>10</v>
      </c>
      <c r="C46" s="24" t="s">
        <v>77</v>
      </c>
      <c r="D46" s="25">
        <f>D47</f>
        <v>0</v>
      </c>
      <c r="E46" s="25">
        <f t="shared" si="24"/>
        <v>0</v>
      </c>
      <c r="F46" s="25">
        <f t="shared" si="24"/>
        <v>0</v>
      </c>
      <c r="G46" s="25">
        <f t="shared" si="24"/>
        <v>0</v>
      </c>
      <c r="H46" s="25">
        <f t="shared" si="24"/>
        <v>0</v>
      </c>
      <c r="I46" s="25">
        <f t="shared" si="24"/>
        <v>0</v>
      </c>
      <c r="J46" s="25">
        <f t="shared" si="24"/>
        <v>0</v>
      </c>
      <c r="K46" s="25">
        <f t="shared" si="24"/>
        <v>0</v>
      </c>
      <c r="L46" s="25">
        <f t="shared" si="24"/>
        <v>0</v>
      </c>
      <c r="M46" s="25">
        <f t="shared" si="24"/>
        <v>0</v>
      </c>
      <c r="N46" s="25">
        <f t="shared" si="24"/>
        <v>0</v>
      </c>
      <c r="O46" s="25">
        <f t="shared" si="24"/>
        <v>0</v>
      </c>
      <c r="P46" s="25">
        <f t="shared" si="24"/>
        <v>0</v>
      </c>
      <c r="Q46" s="25">
        <f t="shared" si="24"/>
        <v>0</v>
      </c>
      <c r="R46" s="25">
        <f t="shared" si="24"/>
        <v>0</v>
      </c>
      <c r="S46" s="25">
        <f t="shared" si="24"/>
        <v>0</v>
      </c>
      <c r="T46" s="25">
        <f t="shared" si="24"/>
        <v>0</v>
      </c>
      <c r="U46" s="25">
        <f t="shared" si="24"/>
        <v>0</v>
      </c>
      <c r="V46" s="25">
        <f t="shared" si="24"/>
        <v>0</v>
      </c>
      <c r="W46" s="25">
        <f t="shared" si="24"/>
        <v>0</v>
      </c>
      <c r="X46" s="25">
        <f t="shared" si="23"/>
        <v>0</v>
      </c>
      <c r="Y46" s="25">
        <f>Y47</f>
        <v>0</v>
      </c>
    </row>
    <row r="47" spans="1:25" s="26" customFormat="1" hidden="1" x14ac:dyDescent="0.2">
      <c r="A47" s="22" t="s">
        <v>78</v>
      </c>
      <c r="B47" s="23">
        <v>10</v>
      </c>
      <c r="C47" s="24" t="s">
        <v>79</v>
      </c>
      <c r="D47" s="25">
        <f>D48</f>
        <v>0</v>
      </c>
      <c r="E47" s="25">
        <f t="shared" si="24"/>
        <v>0</v>
      </c>
      <c r="F47" s="25">
        <f t="shared" si="24"/>
        <v>0</v>
      </c>
      <c r="G47" s="25">
        <f t="shared" si="24"/>
        <v>0</v>
      </c>
      <c r="H47" s="25">
        <f t="shared" si="24"/>
        <v>0</v>
      </c>
      <c r="I47" s="25">
        <f t="shared" si="24"/>
        <v>0</v>
      </c>
      <c r="J47" s="25">
        <f t="shared" si="24"/>
        <v>0</v>
      </c>
      <c r="K47" s="25">
        <f t="shared" si="24"/>
        <v>0</v>
      </c>
      <c r="L47" s="25">
        <f t="shared" si="24"/>
        <v>0</v>
      </c>
      <c r="M47" s="25">
        <f t="shared" si="24"/>
        <v>0</v>
      </c>
      <c r="N47" s="25">
        <f t="shared" si="24"/>
        <v>0</v>
      </c>
      <c r="O47" s="25">
        <f t="shared" si="24"/>
        <v>0</v>
      </c>
      <c r="P47" s="25">
        <f t="shared" si="24"/>
        <v>0</v>
      </c>
      <c r="Q47" s="25">
        <f t="shared" si="24"/>
        <v>0</v>
      </c>
      <c r="R47" s="25">
        <f t="shared" si="24"/>
        <v>0</v>
      </c>
      <c r="S47" s="25">
        <f t="shared" si="24"/>
        <v>0</v>
      </c>
      <c r="T47" s="25">
        <f t="shared" si="24"/>
        <v>0</v>
      </c>
      <c r="U47" s="25">
        <f t="shared" si="24"/>
        <v>0</v>
      </c>
      <c r="V47" s="25">
        <f t="shared" si="24"/>
        <v>0</v>
      </c>
      <c r="W47" s="25">
        <f t="shared" si="24"/>
        <v>0</v>
      </c>
      <c r="X47" s="25">
        <f t="shared" si="23"/>
        <v>0</v>
      </c>
      <c r="Y47" s="25">
        <f>Y48</f>
        <v>0</v>
      </c>
    </row>
    <row r="48" spans="1:25" ht="22.5" hidden="1" x14ac:dyDescent="0.2">
      <c r="A48" s="4" t="s">
        <v>80</v>
      </c>
      <c r="B48" s="5">
        <v>10</v>
      </c>
      <c r="C48" s="6" t="s">
        <v>81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20">
        <f>D48+E48+F48+G48+H48+I48+J48+K48+L48+M48+N48+O48+P48+Q48+R48+S48+T48+U48+V48</f>
        <v>0</v>
      </c>
      <c r="X48" s="20">
        <f t="shared" si="23"/>
        <v>0</v>
      </c>
      <c r="Y48" s="20">
        <f>W48-X48</f>
        <v>0</v>
      </c>
    </row>
    <row r="49" spans="1:25" s="17" customFormat="1" ht="22.5" x14ac:dyDescent="0.2">
      <c r="A49" s="13" t="s">
        <v>82</v>
      </c>
      <c r="B49" s="14">
        <v>10</v>
      </c>
      <c r="C49" s="15" t="s">
        <v>83</v>
      </c>
      <c r="D49" s="16">
        <f>D50+D55</f>
        <v>3000</v>
      </c>
      <c r="E49" s="16">
        <f t="shared" ref="E49:W49" si="25">E50+E55</f>
        <v>0</v>
      </c>
      <c r="F49" s="16">
        <f t="shared" si="25"/>
        <v>4000</v>
      </c>
      <c r="G49" s="16">
        <f t="shared" si="25"/>
        <v>30000</v>
      </c>
      <c r="H49" s="16">
        <f t="shared" si="25"/>
        <v>0</v>
      </c>
      <c r="I49" s="16">
        <f t="shared" si="25"/>
        <v>40000</v>
      </c>
      <c r="J49" s="16">
        <f t="shared" si="25"/>
        <v>0</v>
      </c>
      <c r="K49" s="16">
        <f t="shared" si="25"/>
        <v>35000</v>
      </c>
      <c r="L49" s="16">
        <f t="shared" si="25"/>
        <v>4000</v>
      </c>
      <c r="M49" s="16">
        <f t="shared" si="25"/>
        <v>9000</v>
      </c>
      <c r="N49" s="16">
        <f t="shared" si="25"/>
        <v>0</v>
      </c>
      <c r="O49" s="16">
        <f t="shared" si="25"/>
        <v>2000</v>
      </c>
      <c r="P49" s="16">
        <f t="shared" si="25"/>
        <v>0</v>
      </c>
      <c r="Q49" s="16">
        <f t="shared" si="25"/>
        <v>0</v>
      </c>
      <c r="R49" s="16">
        <f t="shared" si="25"/>
        <v>8000</v>
      </c>
      <c r="S49" s="16">
        <f t="shared" si="25"/>
        <v>0</v>
      </c>
      <c r="T49" s="16">
        <f t="shared" si="25"/>
        <v>3000</v>
      </c>
      <c r="U49" s="16">
        <f t="shared" si="25"/>
        <v>0</v>
      </c>
      <c r="V49" s="16">
        <f t="shared" si="25"/>
        <v>0</v>
      </c>
      <c r="W49" s="16">
        <f t="shared" si="25"/>
        <v>138000</v>
      </c>
      <c r="X49" s="16">
        <f t="shared" si="23"/>
        <v>138000</v>
      </c>
      <c r="Y49" s="16">
        <f>Y50+Y55</f>
        <v>0</v>
      </c>
    </row>
    <row r="50" spans="1:25" s="26" customFormat="1" ht="45" x14ac:dyDescent="0.2">
      <c r="A50" s="22" t="s">
        <v>84</v>
      </c>
      <c r="B50" s="23">
        <v>10</v>
      </c>
      <c r="C50" s="24" t="s">
        <v>85</v>
      </c>
      <c r="D50" s="25">
        <f>D51+D53</f>
        <v>3000</v>
      </c>
      <c r="E50" s="25">
        <f t="shared" ref="E50:W50" si="26">E51+E53</f>
        <v>0</v>
      </c>
      <c r="F50" s="25">
        <f t="shared" si="26"/>
        <v>4000</v>
      </c>
      <c r="G50" s="25">
        <f t="shared" si="26"/>
        <v>30000</v>
      </c>
      <c r="H50" s="25">
        <f t="shared" si="26"/>
        <v>0</v>
      </c>
      <c r="I50" s="25">
        <f t="shared" si="26"/>
        <v>40000</v>
      </c>
      <c r="J50" s="25">
        <f t="shared" si="26"/>
        <v>0</v>
      </c>
      <c r="K50" s="25">
        <f t="shared" si="26"/>
        <v>35000</v>
      </c>
      <c r="L50" s="25">
        <f t="shared" si="26"/>
        <v>4000</v>
      </c>
      <c r="M50" s="25">
        <f t="shared" si="26"/>
        <v>9000</v>
      </c>
      <c r="N50" s="25">
        <f t="shared" si="26"/>
        <v>0</v>
      </c>
      <c r="O50" s="25">
        <f t="shared" si="26"/>
        <v>2000</v>
      </c>
      <c r="P50" s="25">
        <f t="shared" si="26"/>
        <v>0</v>
      </c>
      <c r="Q50" s="25">
        <f t="shared" si="26"/>
        <v>0</v>
      </c>
      <c r="R50" s="25">
        <f t="shared" si="26"/>
        <v>8000</v>
      </c>
      <c r="S50" s="25">
        <f t="shared" si="26"/>
        <v>0</v>
      </c>
      <c r="T50" s="25">
        <f t="shared" si="26"/>
        <v>3000</v>
      </c>
      <c r="U50" s="25">
        <f t="shared" si="26"/>
        <v>0</v>
      </c>
      <c r="V50" s="25">
        <f t="shared" si="26"/>
        <v>0</v>
      </c>
      <c r="W50" s="25">
        <f t="shared" si="26"/>
        <v>138000</v>
      </c>
      <c r="X50" s="25">
        <f t="shared" si="23"/>
        <v>138000</v>
      </c>
      <c r="Y50" s="25">
        <f>Y51+Y53</f>
        <v>0</v>
      </c>
    </row>
    <row r="51" spans="1:25" s="26" customFormat="1" ht="45" x14ac:dyDescent="0.2">
      <c r="A51" s="22" t="s">
        <v>86</v>
      </c>
      <c r="B51" s="23">
        <v>10</v>
      </c>
      <c r="C51" s="24" t="s">
        <v>87</v>
      </c>
      <c r="D51" s="25">
        <f>D52</f>
        <v>0</v>
      </c>
      <c r="E51" s="25">
        <f t="shared" ref="E51:W51" si="27">E52</f>
        <v>0</v>
      </c>
      <c r="F51" s="25">
        <f t="shared" si="27"/>
        <v>0</v>
      </c>
      <c r="G51" s="25">
        <f t="shared" si="27"/>
        <v>0</v>
      </c>
      <c r="H51" s="25">
        <f t="shared" si="27"/>
        <v>0</v>
      </c>
      <c r="I51" s="25">
        <f t="shared" si="27"/>
        <v>0</v>
      </c>
      <c r="J51" s="25">
        <f t="shared" si="27"/>
        <v>0</v>
      </c>
      <c r="K51" s="25">
        <f t="shared" si="27"/>
        <v>0</v>
      </c>
      <c r="L51" s="25">
        <f t="shared" si="27"/>
        <v>0</v>
      </c>
      <c r="M51" s="25">
        <f t="shared" si="27"/>
        <v>0</v>
      </c>
      <c r="N51" s="25">
        <f t="shared" si="27"/>
        <v>0</v>
      </c>
      <c r="O51" s="25">
        <f t="shared" si="27"/>
        <v>0</v>
      </c>
      <c r="P51" s="25">
        <f t="shared" si="27"/>
        <v>0</v>
      </c>
      <c r="Q51" s="25">
        <f t="shared" si="27"/>
        <v>0</v>
      </c>
      <c r="R51" s="25">
        <f t="shared" si="27"/>
        <v>0</v>
      </c>
      <c r="S51" s="25">
        <f t="shared" si="27"/>
        <v>0</v>
      </c>
      <c r="T51" s="25">
        <f t="shared" si="27"/>
        <v>0</v>
      </c>
      <c r="U51" s="25">
        <f t="shared" si="27"/>
        <v>0</v>
      </c>
      <c r="V51" s="25">
        <f t="shared" si="27"/>
        <v>0</v>
      </c>
      <c r="W51" s="25">
        <f t="shared" si="27"/>
        <v>0</v>
      </c>
      <c r="X51" s="25">
        <f t="shared" si="23"/>
        <v>0</v>
      </c>
      <c r="Y51" s="25">
        <f>Y52</f>
        <v>0</v>
      </c>
    </row>
    <row r="52" spans="1:25" ht="45" x14ac:dyDescent="0.2">
      <c r="A52" s="4" t="s">
        <v>88</v>
      </c>
      <c r="B52" s="5">
        <v>10</v>
      </c>
      <c r="C52" s="6" t="s">
        <v>89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20">
        <f>D52+E52+F52+G52+H52+I52+J52+K52+L52+M52+N52+O52+P52+Q52+R52+S52+T52+U52+V52</f>
        <v>0</v>
      </c>
      <c r="X52" s="20">
        <f t="shared" si="23"/>
        <v>0</v>
      </c>
      <c r="Y52" s="20">
        <f>W52-X52</f>
        <v>0</v>
      </c>
    </row>
    <row r="53" spans="1:25" s="26" customFormat="1" ht="45" x14ac:dyDescent="0.2">
      <c r="A53" s="22" t="s">
        <v>90</v>
      </c>
      <c r="B53" s="23">
        <v>10</v>
      </c>
      <c r="C53" s="24" t="s">
        <v>91</v>
      </c>
      <c r="D53" s="25">
        <f>D54</f>
        <v>3000</v>
      </c>
      <c r="E53" s="25">
        <f t="shared" ref="E53:W53" si="28">E54</f>
        <v>0</v>
      </c>
      <c r="F53" s="25">
        <f t="shared" si="28"/>
        <v>4000</v>
      </c>
      <c r="G53" s="25">
        <f t="shared" si="28"/>
        <v>30000</v>
      </c>
      <c r="H53" s="25">
        <f t="shared" si="28"/>
        <v>0</v>
      </c>
      <c r="I53" s="25">
        <f t="shared" si="28"/>
        <v>40000</v>
      </c>
      <c r="J53" s="25">
        <f t="shared" si="28"/>
        <v>0</v>
      </c>
      <c r="K53" s="25">
        <f t="shared" si="28"/>
        <v>35000</v>
      </c>
      <c r="L53" s="25">
        <f t="shared" si="28"/>
        <v>4000</v>
      </c>
      <c r="M53" s="25">
        <f t="shared" si="28"/>
        <v>9000</v>
      </c>
      <c r="N53" s="25">
        <f t="shared" si="28"/>
        <v>0</v>
      </c>
      <c r="O53" s="25">
        <f t="shared" si="28"/>
        <v>2000</v>
      </c>
      <c r="P53" s="25">
        <f t="shared" si="28"/>
        <v>0</v>
      </c>
      <c r="Q53" s="25">
        <f t="shared" si="28"/>
        <v>0</v>
      </c>
      <c r="R53" s="25">
        <f t="shared" si="28"/>
        <v>8000</v>
      </c>
      <c r="S53" s="25">
        <f t="shared" si="28"/>
        <v>0</v>
      </c>
      <c r="T53" s="25">
        <f t="shared" si="28"/>
        <v>3000</v>
      </c>
      <c r="U53" s="25">
        <f t="shared" si="28"/>
        <v>0</v>
      </c>
      <c r="V53" s="25">
        <f t="shared" si="28"/>
        <v>0</v>
      </c>
      <c r="W53" s="25">
        <f t="shared" si="28"/>
        <v>138000</v>
      </c>
      <c r="X53" s="25">
        <f t="shared" si="23"/>
        <v>138000</v>
      </c>
      <c r="Y53" s="25">
        <f>Y54</f>
        <v>0</v>
      </c>
    </row>
    <row r="54" spans="1:25" ht="33" customHeight="1" x14ac:dyDescent="0.2">
      <c r="A54" s="4" t="s">
        <v>92</v>
      </c>
      <c r="B54" s="5">
        <v>10</v>
      </c>
      <c r="C54" s="6" t="s">
        <v>93</v>
      </c>
      <c r="D54" s="7">
        <v>3000</v>
      </c>
      <c r="E54" s="7">
        <v>0</v>
      </c>
      <c r="F54" s="7">
        <v>4000</v>
      </c>
      <c r="G54" s="7">
        <v>30000</v>
      </c>
      <c r="H54" s="7">
        <v>0</v>
      </c>
      <c r="I54" s="7">
        <v>40000</v>
      </c>
      <c r="J54" s="7">
        <v>0</v>
      </c>
      <c r="K54" s="7">
        <v>35000</v>
      </c>
      <c r="L54" s="7">
        <v>4000</v>
      </c>
      <c r="M54" s="7">
        <v>9000</v>
      </c>
      <c r="N54" s="7">
        <v>0</v>
      </c>
      <c r="O54" s="7">
        <v>2000</v>
      </c>
      <c r="P54" s="7">
        <v>0</v>
      </c>
      <c r="Q54" s="7">
        <v>0</v>
      </c>
      <c r="R54" s="7">
        <v>8000</v>
      </c>
      <c r="S54" s="7">
        <v>0</v>
      </c>
      <c r="T54" s="7">
        <v>3000</v>
      </c>
      <c r="U54" s="7">
        <v>0</v>
      </c>
      <c r="V54" s="7">
        <v>0</v>
      </c>
      <c r="W54" s="20">
        <f>D54+E54+F54+G54+H54+I54+J54+K54+L54+M54+N54+O54+P54+Q54+R54+S54+T54+U54+V54</f>
        <v>138000</v>
      </c>
      <c r="X54" s="20">
        <f t="shared" si="23"/>
        <v>138000</v>
      </c>
      <c r="Y54" s="20">
        <f>W54-X54</f>
        <v>0</v>
      </c>
    </row>
    <row r="55" spans="1:25" s="26" customFormat="1" ht="45" hidden="1" x14ac:dyDescent="0.2">
      <c r="A55" s="22" t="s">
        <v>94</v>
      </c>
      <c r="B55" s="23">
        <v>10</v>
      </c>
      <c r="C55" s="24" t="s">
        <v>95</v>
      </c>
      <c r="D55" s="25">
        <f>D56</f>
        <v>0</v>
      </c>
      <c r="E55" s="25">
        <f t="shared" ref="E55:W56" si="29">E56</f>
        <v>0</v>
      </c>
      <c r="F55" s="25">
        <f t="shared" si="29"/>
        <v>0</v>
      </c>
      <c r="G55" s="25">
        <f t="shared" si="29"/>
        <v>0</v>
      </c>
      <c r="H55" s="25">
        <f t="shared" si="29"/>
        <v>0</v>
      </c>
      <c r="I55" s="25">
        <f t="shared" si="29"/>
        <v>0</v>
      </c>
      <c r="J55" s="25">
        <f t="shared" si="29"/>
        <v>0</v>
      </c>
      <c r="K55" s="25">
        <f t="shared" si="29"/>
        <v>0</v>
      </c>
      <c r="L55" s="25">
        <f t="shared" si="29"/>
        <v>0</v>
      </c>
      <c r="M55" s="25">
        <f t="shared" si="29"/>
        <v>0</v>
      </c>
      <c r="N55" s="25">
        <f t="shared" si="29"/>
        <v>0</v>
      </c>
      <c r="O55" s="25">
        <f t="shared" si="29"/>
        <v>0</v>
      </c>
      <c r="P55" s="25">
        <f t="shared" si="29"/>
        <v>0</v>
      </c>
      <c r="Q55" s="25">
        <f t="shared" si="29"/>
        <v>0</v>
      </c>
      <c r="R55" s="25">
        <f t="shared" si="29"/>
        <v>0</v>
      </c>
      <c r="S55" s="25">
        <f t="shared" si="29"/>
        <v>0</v>
      </c>
      <c r="T55" s="25">
        <f t="shared" si="29"/>
        <v>0</v>
      </c>
      <c r="U55" s="25">
        <f t="shared" si="29"/>
        <v>0</v>
      </c>
      <c r="V55" s="25">
        <f t="shared" si="29"/>
        <v>0</v>
      </c>
      <c r="W55" s="25">
        <f t="shared" si="29"/>
        <v>0</v>
      </c>
      <c r="X55" s="25">
        <f t="shared" si="23"/>
        <v>0</v>
      </c>
      <c r="Y55" s="25">
        <f>Y56</f>
        <v>0</v>
      </c>
    </row>
    <row r="56" spans="1:25" s="26" customFormat="1" ht="45" hidden="1" x14ac:dyDescent="0.2">
      <c r="A56" s="22" t="s">
        <v>96</v>
      </c>
      <c r="B56" s="23">
        <v>10</v>
      </c>
      <c r="C56" s="24" t="s">
        <v>97</v>
      </c>
      <c r="D56" s="25">
        <f>D57</f>
        <v>0</v>
      </c>
      <c r="E56" s="25">
        <f t="shared" si="29"/>
        <v>0</v>
      </c>
      <c r="F56" s="25">
        <f t="shared" si="29"/>
        <v>0</v>
      </c>
      <c r="G56" s="25">
        <f t="shared" si="29"/>
        <v>0</v>
      </c>
      <c r="H56" s="25">
        <f t="shared" si="29"/>
        <v>0</v>
      </c>
      <c r="I56" s="25">
        <f t="shared" si="29"/>
        <v>0</v>
      </c>
      <c r="J56" s="25">
        <f t="shared" si="29"/>
        <v>0</v>
      </c>
      <c r="K56" s="25">
        <f t="shared" si="29"/>
        <v>0</v>
      </c>
      <c r="L56" s="25">
        <f t="shared" si="29"/>
        <v>0</v>
      </c>
      <c r="M56" s="25">
        <f t="shared" si="29"/>
        <v>0</v>
      </c>
      <c r="N56" s="25">
        <f t="shared" si="29"/>
        <v>0</v>
      </c>
      <c r="O56" s="25">
        <f t="shared" si="29"/>
        <v>0</v>
      </c>
      <c r="P56" s="25">
        <f t="shared" si="29"/>
        <v>0</v>
      </c>
      <c r="Q56" s="25">
        <f t="shared" si="29"/>
        <v>0</v>
      </c>
      <c r="R56" s="25">
        <f t="shared" si="29"/>
        <v>0</v>
      </c>
      <c r="S56" s="25">
        <f t="shared" si="29"/>
        <v>0</v>
      </c>
      <c r="T56" s="25">
        <f t="shared" si="29"/>
        <v>0</v>
      </c>
      <c r="U56" s="25">
        <f t="shared" si="29"/>
        <v>0</v>
      </c>
      <c r="V56" s="25">
        <f t="shared" si="29"/>
        <v>0</v>
      </c>
      <c r="W56" s="25">
        <f t="shared" si="29"/>
        <v>0</v>
      </c>
      <c r="X56" s="25">
        <f t="shared" si="23"/>
        <v>0</v>
      </c>
      <c r="Y56" s="25">
        <f>Y57</f>
        <v>0</v>
      </c>
    </row>
    <row r="57" spans="1:25" ht="45" hidden="1" x14ac:dyDescent="0.2">
      <c r="A57" s="4" t="s">
        <v>98</v>
      </c>
      <c r="B57" s="5">
        <v>10</v>
      </c>
      <c r="C57" s="6" t="s">
        <v>99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20">
        <f>D57+E57+F57+G57+H57+I57+J57+K57+L57+M57+N57+O57+P57+Q57+R57+S57+T57+U57+V57</f>
        <v>0</v>
      </c>
      <c r="X57" s="20">
        <f t="shared" si="23"/>
        <v>0</v>
      </c>
      <c r="Y57" s="20">
        <f>W57-X57</f>
        <v>0</v>
      </c>
    </row>
    <row r="58" spans="1:25" s="17" customFormat="1" ht="22.5" hidden="1" x14ac:dyDescent="0.2">
      <c r="A58" s="13" t="s">
        <v>100</v>
      </c>
      <c r="B58" s="14">
        <v>10</v>
      </c>
      <c r="C58" s="15" t="s">
        <v>101</v>
      </c>
      <c r="D58" s="16">
        <f>D59+D62</f>
        <v>0</v>
      </c>
      <c r="E58" s="16">
        <f t="shared" ref="E58:W58" si="30">E59+E62</f>
        <v>0</v>
      </c>
      <c r="F58" s="16">
        <f t="shared" si="30"/>
        <v>0</v>
      </c>
      <c r="G58" s="16">
        <f t="shared" si="30"/>
        <v>0</v>
      </c>
      <c r="H58" s="16">
        <f t="shared" si="30"/>
        <v>0</v>
      </c>
      <c r="I58" s="16">
        <f t="shared" si="30"/>
        <v>0</v>
      </c>
      <c r="J58" s="16">
        <f t="shared" si="30"/>
        <v>0</v>
      </c>
      <c r="K58" s="16">
        <f t="shared" si="30"/>
        <v>0</v>
      </c>
      <c r="L58" s="16">
        <f t="shared" si="30"/>
        <v>0</v>
      </c>
      <c r="M58" s="16">
        <f t="shared" si="30"/>
        <v>0</v>
      </c>
      <c r="N58" s="16">
        <f t="shared" si="30"/>
        <v>0</v>
      </c>
      <c r="O58" s="16">
        <f t="shared" si="30"/>
        <v>0</v>
      </c>
      <c r="P58" s="16">
        <f t="shared" si="30"/>
        <v>0</v>
      </c>
      <c r="Q58" s="16">
        <f t="shared" si="30"/>
        <v>0</v>
      </c>
      <c r="R58" s="16">
        <f t="shared" si="30"/>
        <v>0</v>
      </c>
      <c r="S58" s="16">
        <f t="shared" si="30"/>
        <v>0</v>
      </c>
      <c r="T58" s="16">
        <f t="shared" si="30"/>
        <v>0</v>
      </c>
      <c r="U58" s="16">
        <f t="shared" si="30"/>
        <v>0</v>
      </c>
      <c r="V58" s="16">
        <f t="shared" si="30"/>
        <v>0</v>
      </c>
      <c r="W58" s="16">
        <f t="shared" si="30"/>
        <v>0</v>
      </c>
      <c r="X58" s="16">
        <f t="shared" si="23"/>
        <v>0</v>
      </c>
      <c r="Y58" s="16">
        <f>Y59+Y62</f>
        <v>0</v>
      </c>
    </row>
    <row r="59" spans="1:25" s="26" customFormat="1" hidden="1" x14ac:dyDescent="0.2">
      <c r="A59" s="22" t="s">
        <v>102</v>
      </c>
      <c r="B59" s="23">
        <v>10</v>
      </c>
      <c r="C59" s="24" t="s">
        <v>103</v>
      </c>
      <c r="D59" s="25">
        <f>D60</f>
        <v>0</v>
      </c>
      <c r="E59" s="25">
        <f t="shared" ref="E59:W60" si="31">E60</f>
        <v>0</v>
      </c>
      <c r="F59" s="25">
        <f t="shared" si="31"/>
        <v>0</v>
      </c>
      <c r="G59" s="25">
        <f t="shared" si="31"/>
        <v>0</v>
      </c>
      <c r="H59" s="25">
        <f t="shared" si="31"/>
        <v>0</v>
      </c>
      <c r="I59" s="25">
        <f t="shared" si="31"/>
        <v>0</v>
      </c>
      <c r="J59" s="25">
        <f t="shared" si="31"/>
        <v>0</v>
      </c>
      <c r="K59" s="25">
        <f t="shared" si="31"/>
        <v>0</v>
      </c>
      <c r="L59" s="25">
        <f t="shared" si="31"/>
        <v>0</v>
      </c>
      <c r="M59" s="25">
        <f t="shared" si="31"/>
        <v>0</v>
      </c>
      <c r="N59" s="25">
        <f t="shared" si="31"/>
        <v>0</v>
      </c>
      <c r="O59" s="25">
        <f t="shared" si="31"/>
        <v>0</v>
      </c>
      <c r="P59" s="25">
        <f t="shared" si="31"/>
        <v>0</v>
      </c>
      <c r="Q59" s="25">
        <f t="shared" si="31"/>
        <v>0</v>
      </c>
      <c r="R59" s="25">
        <f t="shared" si="31"/>
        <v>0</v>
      </c>
      <c r="S59" s="25">
        <f t="shared" si="31"/>
        <v>0</v>
      </c>
      <c r="T59" s="25">
        <f t="shared" si="31"/>
        <v>0</v>
      </c>
      <c r="U59" s="25">
        <f t="shared" si="31"/>
        <v>0</v>
      </c>
      <c r="V59" s="25">
        <f t="shared" si="31"/>
        <v>0</v>
      </c>
      <c r="W59" s="25">
        <f t="shared" si="31"/>
        <v>0</v>
      </c>
      <c r="X59" s="25">
        <f t="shared" si="23"/>
        <v>0</v>
      </c>
      <c r="Y59" s="25">
        <f>Y60</f>
        <v>0</v>
      </c>
    </row>
    <row r="60" spans="1:25" s="26" customFormat="1" hidden="1" x14ac:dyDescent="0.2">
      <c r="A60" s="22" t="s">
        <v>104</v>
      </c>
      <c r="B60" s="23">
        <v>10</v>
      </c>
      <c r="C60" s="24" t="s">
        <v>105</v>
      </c>
      <c r="D60" s="25">
        <f>D61</f>
        <v>0</v>
      </c>
      <c r="E60" s="25">
        <f t="shared" si="31"/>
        <v>0</v>
      </c>
      <c r="F60" s="25">
        <f t="shared" si="31"/>
        <v>0</v>
      </c>
      <c r="G60" s="25">
        <f t="shared" si="31"/>
        <v>0</v>
      </c>
      <c r="H60" s="25">
        <f t="shared" si="31"/>
        <v>0</v>
      </c>
      <c r="I60" s="25">
        <f t="shared" si="31"/>
        <v>0</v>
      </c>
      <c r="J60" s="25">
        <f t="shared" si="31"/>
        <v>0</v>
      </c>
      <c r="K60" s="25">
        <f t="shared" si="31"/>
        <v>0</v>
      </c>
      <c r="L60" s="25">
        <f t="shared" si="31"/>
        <v>0</v>
      </c>
      <c r="M60" s="25">
        <f t="shared" si="31"/>
        <v>0</v>
      </c>
      <c r="N60" s="25">
        <f t="shared" si="31"/>
        <v>0</v>
      </c>
      <c r="O60" s="25">
        <f t="shared" si="31"/>
        <v>0</v>
      </c>
      <c r="P60" s="25">
        <f t="shared" si="31"/>
        <v>0</v>
      </c>
      <c r="Q60" s="25">
        <f t="shared" si="31"/>
        <v>0</v>
      </c>
      <c r="R60" s="25">
        <f t="shared" si="31"/>
        <v>0</v>
      </c>
      <c r="S60" s="25">
        <f t="shared" si="31"/>
        <v>0</v>
      </c>
      <c r="T60" s="25">
        <f t="shared" si="31"/>
        <v>0</v>
      </c>
      <c r="U60" s="25">
        <f t="shared" si="31"/>
        <v>0</v>
      </c>
      <c r="V60" s="25">
        <f t="shared" si="31"/>
        <v>0</v>
      </c>
      <c r="W60" s="25">
        <f t="shared" si="31"/>
        <v>0</v>
      </c>
      <c r="X60" s="25">
        <f t="shared" si="23"/>
        <v>0</v>
      </c>
      <c r="Y60" s="25">
        <f>Y61</f>
        <v>0</v>
      </c>
    </row>
    <row r="61" spans="1:25" ht="22.5" hidden="1" x14ac:dyDescent="0.2">
      <c r="A61" s="4" t="s">
        <v>106</v>
      </c>
      <c r="B61" s="5">
        <v>10</v>
      </c>
      <c r="C61" s="6" t="s">
        <v>107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20">
        <f>D61+E61+F61+G61+H61+I61+J61+K61+L61+M61+N61+O61+P61+Q61+R61+S61+T61+U61+V61</f>
        <v>0</v>
      </c>
      <c r="X61" s="20">
        <f t="shared" si="23"/>
        <v>0</v>
      </c>
      <c r="Y61" s="20">
        <f>W61-X61</f>
        <v>0</v>
      </c>
    </row>
    <row r="62" spans="1:25" s="26" customFormat="1" hidden="1" x14ac:dyDescent="0.2">
      <c r="A62" s="22" t="s">
        <v>108</v>
      </c>
      <c r="B62" s="23">
        <v>10</v>
      </c>
      <c r="C62" s="24" t="s">
        <v>109</v>
      </c>
      <c r="D62" s="25">
        <f>D63</f>
        <v>0</v>
      </c>
      <c r="E62" s="25">
        <f t="shared" ref="E62:W63" si="32">E63</f>
        <v>0</v>
      </c>
      <c r="F62" s="25">
        <f t="shared" si="32"/>
        <v>0</v>
      </c>
      <c r="G62" s="25">
        <f t="shared" si="32"/>
        <v>0</v>
      </c>
      <c r="H62" s="25">
        <f t="shared" si="32"/>
        <v>0</v>
      </c>
      <c r="I62" s="25">
        <f t="shared" si="32"/>
        <v>0</v>
      </c>
      <c r="J62" s="25">
        <f t="shared" si="32"/>
        <v>0</v>
      </c>
      <c r="K62" s="25">
        <f t="shared" si="32"/>
        <v>0</v>
      </c>
      <c r="L62" s="25">
        <f t="shared" si="32"/>
        <v>0</v>
      </c>
      <c r="M62" s="25">
        <f t="shared" si="32"/>
        <v>0</v>
      </c>
      <c r="N62" s="25">
        <f t="shared" si="32"/>
        <v>0</v>
      </c>
      <c r="O62" s="25">
        <f t="shared" si="32"/>
        <v>0</v>
      </c>
      <c r="P62" s="25">
        <f t="shared" si="32"/>
        <v>0</v>
      </c>
      <c r="Q62" s="25">
        <f t="shared" si="32"/>
        <v>0</v>
      </c>
      <c r="R62" s="25">
        <f t="shared" si="32"/>
        <v>0</v>
      </c>
      <c r="S62" s="25">
        <f t="shared" si="32"/>
        <v>0</v>
      </c>
      <c r="T62" s="25">
        <f t="shared" si="32"/>
        <v>0</v>
      </c>
      <c r="U62" s="25">
        <f t="shared" si="32"/>
        <v>0</v>
      </c>
      <c r="V62" s="25">
        <f t="shared" si="32"/>
        <v>0</v>
      </c>
      <c r="W62" s="25">
        <f t="shared" si="32"/>
        <v>0</v>
      </c>
      <c r="X62" s="25">
        <f t="shared" si="23"/>
        <v>0</v>
      </c>
      <c r="Y62" s="25">
        <f>Y63</f>
        <v>0</v>
      </c>
    </row>
    <row r="63" spans="1:25" s="26" customFormat="1" hidden="1" x14ac:dyDescent="0.2">
      <c r="A63" s="22" t="s">
        <v>110</v>
      </c>
      <c r="B63" s="23">
        <v>10</v>
      </c>
      <c r="C63" s="24" t="s">
        <v>111</v>
      </c>
      <c r="D63" s="25">
        <f>D64</f>
        <v>0</v>
      </c>
      <c r="E63" s="25">
        <f t="shared" si="32"/>
        <v>0</v>
      </c>
      <c r="F63" s="25">
        <f t="shared" si="32"/>
        <v>0</v>
      </c>
      <c r="G63" s="25">
        <f t="shared" si="32"/>
        <v>0</v>
      </c>
      <c r="H63" s="25">
        <f t="shared" si="32"/>
        <v>0</v>
      </c>
      <c r="I63" s="25">
        <f t="shared" si="32"/>
        <v>0</v>
      </c>
      <c r="J63" s="25">
        <f t="shared" si="32"/>
        <v>0</v>
      </c>
      <c r="K63" s="25">
        <f t="shared" si="32"/>
        <v>0</v>
      </c>
      <c r="L63" s="25">
        <f t="shared" si="32"/>
        <v>0</v>
      </c>
      <c r="M63" s="25">
        <f t="shared" si="32"/>
        <v>0</v>
      </c>
      <c r="N63" s="25">
        <f t="shared" si="32"/>
        <v>0</v>
      </c>
      <c r="O63" s="25">
        <f t="shared" si="32"/>
        <v>0</v>
      </c>
      <c r="P63" s="25">
        <f t="shared" si="32"/>
        <v>0</v>
      </c>
      <c r="Q63" s="25">
        <f t="shared" si="32"/>
        <v>0</v>
      </c>
      <c r="R63" s="25">
        <f t="shared" si="32"/>
        <v>0</v>
      </c>
      <c r="S63" s="25">
        <f t="shared" si="32"/>
        <v>0</v>
      </c>
      <c r="T63" s="25">
        <f t="shared" si="32"/>
        <v>0</v>
      </c>
      <c r="U63" s="25">
        <f t="shared" si="32"/>
        <v>0</v>
      </c>
      <c r="V63" s="25">
        <f t="shared" si="32"/>
        <v>0</v>
      </c>
      <c r="W63" s="25">
        <f t="shared" si="32"/>
        <v>0</v>
      </c>
      <c r="X63" s="25">
        <f t="shared" si="23"/>
        <v>0</v>
      </c>
      <c r="Y63" s="25">
        <f>Y64</f>
        <v>0</v>
      </c>
    </row>
    <row r="64" spans="1:25" hidden="1" x14ac:dyDescent="0.2">
      <c r="A64" s="4" t="s">
        <v>112</v>
      </c>
      <c r="B64" s="5">
        <v>10</v>
      </c>
      <c r="C64" s="6" t="s">
        <v>113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20">
        <f>D64+E64+F64+G64+H64+I64+J64+K64+L64+M64+N64+O64+P64+Q64+R64+S64+T64+U64+V64</f>
        <v>0</v>
      </c>
      <c r="X64" s="20">
        <f t="shared" si="23"/>
        <v>0</v>
      </c>
      <c r="Y64" s="20">
        <f>W64-X64</f>
        <v>0</v>
      </c>
    </row>
    <row r="65" spans="1:25" s="17" customFormat="1" hidden="1" x14ac:dyDescent="0.2">
      <c r="A65" s="13" t="s">
        <v>114</v>
      </c>
      <c r="B65" s="14">
        <v>10</v>
      </c>
      <c r="C65" s="15" t="s">
        <v>115</v>
      </c>
      <c r="D65" s="16">
        <f>D66+D68</f>
        <v>0</v>
      </c>
      <c r="E65" s="16">
        <f t="shared" ref="E65:W65" si="33">E66+E68</f>
        <v>0</v>
      </c>
      <c r="F65" s="16">
        <f t="shared" si="33"/>
        <v>0</v>
      </c>
      <c r="G65" s="16">
        <f t="shared" si="33"/>
        <v>0</v>
      </c>
      <c r="H65" s="16">
        <f t="shared" si="33"/>
        <v>0</v>
      </c>
      <c r="I65" s="16">
        <f t="shared" si="33"/>
        <v>0</v>
      </c>
      <c r="J65" s="16">
        <f t="shared" si="33"/>
        <v>0</v>
      </c>
      <c r="K65" s="16">
        <f t="shared" si="33"/>
        <v>0</v>
      </c>
      <c r="L65" s="16">
        <f t="shared" si="33"/>
        <v>0</v>
      </c>
      <c r="M65" s="16">
        <f t="shared" si="33"/>
        <v>0</v>
      </c>
      <c r="N65" s="16">
        <f t="shared" si="33"/>
        <v>0</v>
      </c>
      <c r="O65" s="16">
        <f t="shared" si="33"/>
        <v>0</v>
      </c>
      <c r="P65" s="16">
        <f t="shared" si="33"/>
        <v>0</v>
      </c>
      <c r="Q65" s="16">
        <f t="shared" si="33"/>
        <v>0</v>
      </c>
      <c r="R65" s="16">
        <f t="shared" si="33"/>
        <v>0</v>
      </c>
      <c r="S65" s="16">
        <f t="shared" si="33"/>
        <v>0</v>
      </c>
      <c r="T65" s="16">
        <f t="shared" si="33"/>
        <v>0</v>
      </c>
      <c r="U65" s="16">
        <f t="shared" si="33"/>
        <v>0</v>
      </c>
      <c r="V65" s="16">
        <f t="shared" si="33"/>
        <v>0</v>
      </c>
      <c r="W65" s="16">
        <f t="shared" si="33"/>
        <v>0</v>
      </c>
      <c r="X65" s="16">
        <f t="shared" si="23"/>
        <v>0</v>
      </c>
      <c r="Y65" s="16">
        <f>Y66+Y68</f>
        <v>0</v>
      </c>
    </row>
    <row r="66" spans="1:25" s="26" customFormat="1" hidden="1" x14ac:dyDescent="0.2">
      <c r="A66" s="22" t="s">
        <v>116</v>
      </c>
      <c r="B66" s="23">
        <v>10</v>
      </c>
      <c r="C66" s="24" t="s">
        <v>117</v>
      </c>
      <c r="D66" s="25">
        <f>D67</f>
        <v>0</v>
      </c>
      <c r="E66" s="25">
        <f t="shared" ref="E66:W66" si="34">E67</f>
        <v>0</v>
      </c>
      <c r="F66" s="25">
        <f t="shared" si="34"/>
        <v>0</v>
      </c>
      <c r="G66" s="25">
        <f t="shared" si="34"/>
        <v>0</v>
      </c>
      <c r="H66" s="25">
        <f t="shared" si="34"/>
        <v>0</v>
      </c>
      <c r="I66" s="25">
        <f t="shared" si="34"/>
        <v>0</v>
      </c>
      <c r="J66" s="25">
        <f t="shared" si="34"/>
        <v>0</v>
      </c>
      <c r="K66" s="25">
        <f t="shared" si="34"/>
        <v>0</v>
      </c>
      <c r="L66" s="25">
        <f t="shared" si="34"/>
        <v>0</v>
      </c>
      <c r="M66" s="25">
        <f t="shared" si="34"/>
        <v>0</v>
      </c>
      <c r="N66" s="25">
        <f t="shared" si="34"/>
        <v>0</v>
      </c>
      <c r="O66" s="25">
        <f t="shared" si="34"/>
        <v>0</v>
      </c>
      <c r="P66" s="25">
        <f t="shared" si="34"/>
        <v>0</v>
      </c>
      <c r="Q66" s="25">
        <f t="shared" si="34"/>
        <v>0</v>
      </c>
      <c r="R66" s="25">
        <f t="shared" si="34"/>
        <v>0</v>
      </c>
      <c r="S66" s="25">
        <f t="shared" si="34"/>
        <v>0</v>
      </c>
      <c r="T66" s="25">
        <f t="shared" si="34"/>
        <v>0</v>
      </c>
      <c r="U66" s="25">
        <f t="shared" si="34"/>
        <v>0</v>
      </c>
      <c r="V66" s="25">
        <f t="shared" si="34"/>
        <v>0</v>
      </c>
      <c r="W66" s="25">
        <f t="shared" si="34"/>
        <v>0</v>
      </c>
      <c r="X66" s="25">
        <f t="shared" si="23"/>
        <v>0</v>
      </c>
      <c r="Y66" s="25">
        <f>Y67</f>
        <v>0</v>
      </c>
    </row>
    <row r="67" spans="1:25" hidden="1" x14ac:dyDescent="0.2">
      <c r="A67" s="4" t="s">
        <v>118</v>
      </c>
      <c r="B67" s="5">
        <v>10</v>
      </c>
      <c r="C67" s="6" t="s">
        <v>119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20">
        <f>D67+E67+F67+G67+H67+I67+J67+K67+L67+M67+N67+O67+P67+Q67+R67+S67+T67+U67+V67</f>
        <v>0</v>
      </c>
      <c r="X67" s="20">
        <f t="shared" si="23"/>
        <v>0</v>
      </c>
      <c r="Y67" s="20">
        <f>W67-X67</f>
        <v>0</v>
      </c>
    </row>
    <row r="68" spans="1:25" s="26" customFormat="1" ht="45" hidden="1" x14ac:dyDescent="0.2">
      <c r="A68" s="22" t="s">
        <v>120</v>
      </c>
      <c r="B68" s="23">
        <v>10</v>
      </c>
      <c r="C68" s="24" t="s">
        <v>121</v>
      </c>
      <c r="D68" s="25">
        <f>D69</f>
        <v>0</v>
      </c>
      <c r="E68" s="25">
        <f t="shared" ref="E68:W69" si="35">E69</f>
        <v>0</v>
      </c>
      <c r="F68" s="25">
        <f t="shared" si="35"/>
        <v>0</v>
      </c>
      <c r="G68" s="25">
        <f t="shared" si="35"/>
        <v>0</v>
      </c>
      <c r="H68" s="25">
        <f t="shared" si="35"/>
        <v>0</v>
      </c>
      <c r="I68" s="25">
        <f t="shared" si="35"/>
        <v>0</v>
      </c>
      <c r="J68" s="25">
        <f t="shared" si="35"/>
        <v>0</v>
      </c>
      <c r="K68" s="25">
        <f t="shared" si="35"/>
        <v>0</v>
      </c>
      <c r="L68" s="25">
        <f t="shared" si="35"/>
        <v>0</v>
      </c>
      <c r="M68" s="25">
        <f t="shared" si="35"/>
        <v>0</v>
      </c>
      <c r="N68" s="25">
        <f t="shared" si="35"/>
        <v>0</v>
      </c>
      <c r="O68" s="25">
        <f t="shared" si="35"/>
        <v>0</v>
      </c>
      <c r="P68" s="25">
        <f t="shared" si="35"/>
        <v>0</v>
      </c>
      <c r="Q68" s="25">
        <f t="shared" si="35"/>
        <v>0</v>
      </c>
      <c r="R68" s="25">
        <f t="shared" si="35"/>
        <v>0</v>
      </c>
      <c r="S68" s="25">
        <f t="shared" si="35"/>
        <v>0</v>
      </c>
      <c r="T68" s="25">
        <f t="shared" si="35"/>
        <v>0</v>
      </c>
      <c r="U68" s="25">
        <f t="shared" si="35"/>
        <v>0</v>
      </c>
      <c r="V68" s="25">
        <f t="shared" si="35"/>
        <v>0</v>
      </c>
      <c r="W68" s="25">
        <f t="shared" si="35"/>
        <v>0</v>
      </c>
      <c r="X68" s="25">
        <f t="shared" si="23"/>
        <v>0</v>
      </c>
      <c r="Y68" s="25">
        <f>Y69</f>
        <v>0</v>
      </c>
    </row>
    <row r="69" spans="1:25" s="26" customFormat="1" ht="45" hidden="1" x14ac:dyDescent="0.2">
      <c r="A69" s="22" t="s">
        <v>122</v>
      </c>
      <c r="B69" s="23">
        <v>10</v>
      </c>
      <c r="C69" s="24" t="s">
        <v>123</v>
      </c>
      <c r="D69" s="25">
        <f>D70</f>
        <v>0</v>
      </c>
      <c r="E69" s="25">
        <f t="shared" si="35"/>
        <v>0</v>
      </c>
      <c r="F69" s="25">
        <f t="shared" si="35"/>
        <v>0</v>
      </c>
      <c r="G69" s="25">
        <f t="shared" si="35"/>
        <v>0</v>
      </c>
      <c r="H69" s="25">
        <f t="shared" si="35"/>
        <v>0</v>
      </c>
      <c r="I69" s="25">
        <f t="shared" si="35"/>
        <v>0</v>
      </c>
      <c r="J69" s="25">
        <f t="shared" si="35"/>
        <v>0</v>
      </c>
      <c r="K69" s="25">
        <f t="shared" si="35"/>
        <v>0</v>
      </c>
      <c r="L69" s="25">
        <f t="shared" si="35"/>
        <v>0</v>
      </c>
      <c r="M69" s="25">
        <f t="shared" si="35"/>
        <v>0</v>
      </c>
      <c r="N69" s="25">
        <f t="shared" si="35"/>
        <v>0</v>
      </c>
      <c r="O69" s="25">
        <f t="shared" si="35"/>
        <v>0</v>
      </c>
      <c r="P69" s="25">
        <f t="shared" si="35"/>
        <v>0</v>
      </c>
      <c r="Q69" s="25">
        <f t="shared" si="35"/>
        <v>0</v>
      </c>
      <c r="R69" s="25">
        <f t="shared" si="35"/>
        <v>0</v>
      </c>
      <c r="S69" s="25">
        <f t="shared" si="35"/>
        <v>0</v>
      </c>
      <c r="T69" s="25">
        <f t="shared" si="35"/>
        <v>0</v>
      </c>
      <c r="U69" s="25">
        <f t="shared" si="35"/>
        <v>0</v>
      </c>
      <c r="V69" s="25">
        <f t="shared" si="35"/>
        <v>0</v>
      </c>
      <c r="W69" s="25">
        <f t="shared" si="35"/>
        <v>0</v>
      </c>
      <c r="X69" s="25">
        <f t="shared" si="23"/>
        <v>0</v>
      </c>
      <c r="Y69" s="25">
        <f>Y70</f>
        <v>0</v>
      </c>
    </row>
    <row r="70" spans="1:25" ht="45" hidden="1" x14ac:dyDescent="0.2">
      <c r="A70" s="4" t="s">
        <v>124</v>
      </c>
      <c r="B70" s="5">
        <v>10</v>
      </c>
      <c r="C70" s="6" t="s">
        <v>125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20">
        <f>D70+E70+F70+G70+H70+I70+J70+K70+L70+M70+N70+O70+P70+Q70+R70+S70+T70+U70+V70</f>
        <v>0</v>
      </c>
      <c r="X70" s="20">
        <f t="shared" si="23"/>
        <v>0</v>
      </c>
      <c r="Y70" s="20">
        <f>W70-X70</f>
        <v>0</v>
      </c>
    </row>
    <row r="71" spans="1:25" s="17" customFormat="1" ht="1.5" customHeight="1" x14ac:dyDescent="0.2">
      <c r="A71" s="13" t="s">
        <v>126</v>
      </c>
      <c r="B71" s="14">
        <v>10</v>
      </c>
      <c r="C71" s="15" t="s">
        <v>127</v>
      </c>
      <c r="D71" s="16">
        <f>D72+D74+D76</f>
        <v>0</v>
      </c>
      <c r="E71" s="16">
        <f t="shared" ref="E71:W71" si="36">E72+E74+E76</f>
        <v>0</v>
      </c>
      <c r="F71" s="16">
        <f t="shared" si="36"/>
        <v>0</v>
      </c>
      <c r="G71" s="16">
        <f t="shared" si="36"/>
        <v>0</v>
      </c>
      <c r="H71" s="16">
        <f t="shared" si="36"/>
        <v>0</v>
      </c>
      <c r="I71" s="16">
        <f t="shared" si="36"/>
        <v>0</v>
      </c>
      <c r="J71" s="16">
        <f t="shared" si="36"/>
        <v>0</v>
      </c>
      <c r="K71" s="16">
        <f t="shared" si="36"/>
        <v>0</v>
      </c>
      <c r="L71" s="16">
        <f t="shared" si="36"/>
        <v>0</v>
      </c>
      <c r="M71" s="16">
        <f t="shared" si="36"/>
        <v>0</v>
      </c>
      <c r="N71" s="16">
        <f t="shared" si="36"/>
        <v>0</v>
      </c>
      <c r="O71" s="16">
        <f t="shared" si="36"/>
        <v>0</v>
      </c>
      <c r="P71" s="16">
        <f t="shared" si="36"/>
        <v>0</v>
      </c>
      <c r="Q71" s="16">
        <f t="shared" si="36"/>
        <v>0</v>
      </c>
      <c r="R71" s="16">
        <f t="shared" si="36"/>
        <v>0</v>
      </c>
      <c r="S71" s="16">
        <f t="shared" si="36"/>
        <v>0</v>
      </c>
      <c r="T71" s="16">
        <f t="shared" si="36"/>
        <v>0</v>
      </c>
      <c r="U71" s="16">
        <f t="shared" si="36"/>
        <v>0</v>
      </c>
      <c r="V71" s="16">
        <f t="shared" si="36"/>
        <v>0</v>
      </c>
      <c r="W71" s="16">
        <f t="shared" si="36"/>
        <v>0</v>
      </c>
      <c r="X71" s="16">
        <f t="shared" si="23"/>
        <v>0</v>
      </c>
      <c r="Y71" s="16">
        <f>Y72+Y74+Y76</f>
        <v>0</v>
      </c>
    </row>
    <row r="72" spans="1:25" s="26" customFormat="1" ht="33.75" hidden="1" x14ac:dyDescent="0.2">
      <c r="A72" s="22" t="s">
        <v>128</v>
      </c>
      <c r="B72" s="23">
        <v>10</v>
      </c>
      <c r="C72" s="24" t="s">
        <v>129</v>
      </c>
      <c r="D72" s="25">
        <f>D73</f>
        <v>0</v>
      </c>
      <c r="E72" s="25">
        <f t="shared" ref="E72:W72" si="37">E73</f>
        <v>0</v>
      </c>
      <c r="F72" s="25">
        <f t="shared" si="37"/>
        <v>0</v>
      </c>
      <c r="G72" s="25">
        <f t="shared" si="37"/>
        <v>0</v>
      </c>
      <c r="H72" s="25">
        <f t="shared" si="37"/>
        <v>0</v>
      </c>
      <c r="I72" s="25">
        <f t="shared" si="37"/>
        <v>0</v>
      </c>
      <c r="J72" s="25">
        <f t="shared" si="37"/>
        <v>0</v>
      </c>
      <c r="K72" s="25">
        <f t="shared" si="37"/>
        <v>0</v>
      </c>
      <c r="L72" s="25">
        <f t="shared" si="37"/>
        <v>0</v>
      </c>
      <c r="M72" s="25">
        <f t="shared" si="37"/>
        <v>0</v>
      </c>
      <c r="N72" s="25">
        <f t="shared" si="37"/>
        <v>0</v>
      </c>
      <c r="O72" s="25">
        <f t="shared" si="37"/>
        <v>0</v>
      </c>
      <c r="P72" s="25">
        <f t="shared" si="37"/>
        <v>0</v>
      </c>
      <c r="Q72" s="25">
        <f t="shared" si="37"/>
        <v>0</v>
      </c>
      <c r="R72" s="25">
        <f t="shared" si="37"/>
        <v>0</v>
      </c>
      <c r="S72" s="25">
        <f t="shared" si="37"/>
        <v>0</v>
      </c>
      <c r="T72" s="25">
        <f t="shared" si="37"/>
        <v>0</v>
      </c>
      <c r="U72" s="25">
        <f t="shared" si="37"/>
        <v>0</v>
      </c>
      <c r="V72" s="25">
        <f t="shared" si="37"/>
        <v>0</v>
      </c>
      <c r="W72" s="25">
        <f t="shared" si="37"/>
        <v>0</v>
      </c>
      <c r="X72" s="25">
        <f t="shared" si="23"/>
        <v>0</v>
      </c>
      <c r="Y72" s="25">
        <f>Y73</f>
        <v>0</v>
      </c>
    </row>
    <row r="73" spans="1:25" ht="33.75" hidden="1" x14ac:dyDescent="0.2">
      <c r="A73" s="4" t="s">
        <v>130</v>
      </c>
      <c r="B73" s="5">
        <v>10</v>
      </c>
      <c r="C73" s="6" t="s">
        <v>131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20">
        <f>D73+E73+F73+G73+H73+I73+J73+K73+L73+M73+N73+O73+P73+Q73+R73+S73+T73+U73+V73</f>
        <v>0</v>
      </c>
      <c r="X73" s="20">
        <f t="shared" si="23"/>
        <v>0</v>
      </c>
      <c r="Y73" s="20">
        <f>W73-X73</f>
        <v>0</v>
      </c>
    </row>
    <row r="74" spans="1:25" s="26" customFormat="1" ht="22.5" hidden="1" x14ac:dyDescent="0.2">
      <c r="A74" s="22" t="s">
        <v>132</v>
      </c>
      <c r="B74" s="23">
        <v>10</v>
      </c>
      <c r="C74" s="24" t="s">
        <v>133</v>
      </c>
      <c r="D74" s="25">
        <f>D75</f>
        <v>0</v>
      </c>
      <c r="E74" s="25">
        <f t="shared" ref="E74:W74" si="38">E75</f>
        <v>0</v>
      </c>
      <c r="F74" s="25">
        <f t="shared" si="38"/>
        <v>0</v>
      </c>
      <c r="G74" s="25">
        <f t="shared" si="38"/>
        <v>0</v>
      </c>
      <c r="H74" s="25">
        <f t="shared" si="38"/>
        <v>0</v>
      </c>
      <c r="I74" s="25">
        <f t="shared" si="38"/>
        <v>0</v>
      </c>
      <c r="J74" s="25">
        <f t="shared" si="38"/>
        <v>0</v>
      </c>
      <c r="K74" s="25">
        <f t="shared" si="38"/>
        <v>0</v>
      </c>
      <c r="L74" s="25">
        <f t="shared" si="38"/>
        <v>0</v>
      </c>
      <c r="M74" s="25">
        <f t="shared" si="38"/>
        <v>0</v>
      </c>
      <c r="N74" s="25">
        <f t="shared" si="38"/>
        <v>0</v>
      </c>
      <c r="O74" s="25">
        <f t="shared" si="38"/>
        <v>0</v>
      </c>
      <c r="P74" s="25">
        <f t="shared" si="38"/>
        <v>0</v>
      </c>
      <c r="Q74" s="25">
        <f t="shared" si="38"/>
        <v>0</v>
      </c>
      <c r="R74" s="25">
        <f t="shared" si="38"/>
        <v>0</v>
      </c>
      <c r="S74" s="25">
        <f t="shared" si="38"/>
        <v>0</v>
      </c>
      <c r="T74" s="25">
        <f t="shared" si="38"/>
        <v>0</v>
      </c>
      <c r="U74" s="25">
        <f t="shared" si="38"/>
        <v>0</v>
      </c>
      <c r="V74" s="25">
        <f t="shared" si="38"/>
        <v>0</v>
      </c>
      <c r="W74" s="25">
        <f t="shared" si="38"/>
        <v>0</v>
      </c>
      <c r="X74" s="25">
        <f t="shared" si="23"/>
        <v>0</v>
      </c>
      <c r="Y74" s="25">
        <f>Y75</f>
        <v>0</v>
      </c>
    </row>
    <row r="75" spans="1:25" ht="33.75" hidden="1" x14ac:dyDescent="0.2">
      <c r="A75" s="4" t="s">
        <v>134</v>
      </c>
      <c r="B75" s="5">
        <v>10</v>
      </c>
      <c r="C75" s="6" t="s">
        <v>135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20">
        <f>D75+E75+F75+G75+H75+I75+J75+K75+L75+M75+N75+O75+P75+Q75+R75+S75+T75+U75+V75</f>
        <v>0</v>
      </c>
      <c r="X75" s="20">
        <f t="shared" ref="X75:X107" si="39">D75+E75+F75+G75+H75+I75+J75+K75+L75+M75+N75+O75+P75+Q75+R75+S75+T75+U75+V75</f>
        <v>0</v>
      </c>
      <c r="Y75" s="20">
        <f>W75-X75</f>
        <v>0</v>
      </c>
    </row>
    <row r="76" spans="1:25" s="26" customFormat="1" ht="22.5" hidden="1" x14ac:dyDescent="0.2">
      <c r="A76" s="22" t="s">
        <v>136</v>
      </c>
      <c r="B76" s="23">
        <v>10</v>
      </c>
      <c r="C76" s="24" t="s">
        <v>137</v>
      </c>
      <c r="D76" s="25">
        <f>D77</f>
        <v>0</v>
      </c>
      <c r="E76" s="25">
        <f t="shared" ref="E76:W76" si="40">E77</f>
        <v>0</v>
      </c>
      <c r="F76" s="25">
        <f t="shared" si="40"/>
        <v>0</v>
      </c>
      <c r="G76" s="25">
        <f t="shared" si="40"/>
        <v>0</v>
      </c>
      <c r="H76" s="25">
        <f t="shared" si="40"/>
        <v>0</v>
      </c>
      <c r="I76" s="25">
        <f t="shared" si="40"/>
        <v>0</v>
      </c>
      <c r="J76" s="25">
        <f t="shared" si="40"/>
        <v>0</v>
      </c>
      <c r="K76" s="25">
        <f t="shared" si="40"/>
        <v>0</v>
      </c>
      <c r="L76" s="25">
        <f t="shared" si="40"/>
        <v>0</v>
      </c>
      <c r="M76" s="25">
        <f t="shared" si="40"/>
        <v>0</v>
      </c>
      <c r="N76" s="25">
        <f t="shared" si="40"/>
        <v>0</v>
      </c>
      <c r="O76" s="25">
        <f t="shared" si="40"/>
        <v>0</v>
      </c>
      <c r="P76" s="25">
        <f t="shared" si="40"/>
        <v>0</v>
      </c>
      <c r="Q76" s="25">
        <f t="shared" si="40"/>
        <v>0</v>
      </c>
      <c r="R76" s="25">
        <f t="shared" si="40"/>
        <v>0</v>
      </c>
      <c r="S76" s="25">
        <f t="shared" si="40"/>
        <v>0</v>
      </c>
      <c r="T76" s="25">
        <f t="shared" si="40"/>
        <v>0</v>
      </c>
      <c r="U76" s="25">
        <f t="shared" si="40"/>
        <v>0</v>
      </c>
      <c r="V76" s="25">
        <f t="shared" si="40"/>
        <v>0</v>
      </c>
      <c r="W76" s="25">
        <f t="shared" si="40"/>
        <v>0</v>
      </c>
      <c r="X76" s="25">
        <f t="shared" si="39"/>
        <v>0</v>
      </c>
      <c r="Y76" s="25">
        <f>Y77</f>
        <v>0</v>
      </c>
    </row>
    <row r="77" spans="1:25" ht="22.5" hidden="1" x14ac:dyDescent="0.2">
      <c r="A77" s="4" t="s">
        <v>138</v>
      </c>
      <c r="B77" s="5">
        <v>10</v>
      </c>
      <c r="C77" s="6" t="s">
        <v>139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20">
        <f>D77+E77+F77+G77+H77+I77+J77+K77+L77+M77+N77+O77+P77+Q77+R77+S77+T77+U77+V77</f>
        <v>0</v>
      </c>
      <c r="X77" s="20">
        <f t="shared" si="39"/>
        <v>0</v>
      </c>
      <c r="Y77" s="20">
        <f>W77-X77</f>
        <v>0</v>
      </c>
    </row>
    <row r="78" spans="1:25" s="17" customFormat="1" hidden="1" x14ac:dyDescent="0.2">
      <c r="A78" s="13" t="s">
        <v>140</v>
      </c>
      <c r="B78" s="14">
        <v>10</v>
      </c>
      <c r="C78" s="15" t="s">
        <v>141</v>
      </c>
      <c r="D78" s="16">
        <f>D79</f>
        <v>0</v>
      </c>
      <c r="E78" s="16">
        <f t="shared" ref="E78:W79" si="41">E79</f>
        <v>0</v>
      </c>
      <c r="F78" s="16">
        <f t="shared" si="41"/>
        <v>0</v>
      </c>
      <c r="G78" s="16">
        <f t="shared" si="41"/>
        <v>0</v>
      </c>
      <c r="H78" s="16">
        <f t="shared" si="41"/>
        <v>0</v>
      </c>
      <c r="I78" s="16">
        <f t="shared" si="41"/>
        <v>0</v>
      </c>
      <c r="J78" s="16">
        <f t="shared" si="41"/>
        <v>0</v>
      </c>
      <c r="K78" s="16">
        <f t="shared" si="41"/>
        <v>0</v>
      </c>
      <c r="L78" s="16">
        <f t="shared" si="41"/>
        <v>0</v>
      </c>
      <c r="M78" s="16">
        <f t="shared" si="41"/>
        <v>0</v>
      </c>
      <c r="N78" s="16">
        <f t="shared" si="41"/>
        <v>0</v>
      </c>
      <c r="O78" s="16">
        <f t="shared" si="41"/>
        <v>0</v>
      </c>
      <c r="P78" s="16">
        <f t="shared" si="41"/>
        <v>0</v>
      </c>
      <c r="Q78" s="16">
        <f t="shared" si="41"/>
        <v>0</v>
      </c>
      <c r="R78" s="16">
        <f t="shared" si="41"/>
        <v>0</v>
      </c>
      <c r="S78" s="16">
        <f t="shared" si="41"/>
        <v>0</v>
      </c>
      <c r="T78" s="16">
        <f t="shared" si="41"/>
        <v>0</v>
      </c>
      <c r="U78" s="16">
        <f t="shared" si="41"/>
        <v>0</v>
      </c>
      <c r="V78" s="16">
        <f t="shared" si="41"/>
        <v>0</v>
      </c>
      <c r="W78" s="16">
        <f t="shared" si="41"/>
        <v>0</v>
      </c>
      <c r="X78" s="16">
        <f t="shared" si="39"/>
        <v>0</v>
      </c>
      <c r="Y78" s="16">
        <f>Y79</f>
        <v>0</v>
      </c>
    </row>
    <row r="79" spans="1:25" s="26" customFormat="1" hidden="1" x14ac:dyDescent="0.2">
      <c r="A79" s="22" t="s">
        <v>142</v>
      </c>
      <c r="B79" s="23">
        <v>10</v>
      </c>
      <c r="C79" s="24" t="s">
        <v>143</v>
      </c>
      <c r="D79" s="25">
        <f>D80</f>
        <v>0</v>
      </c>
      <c r="E79" s="25">
        <f t="shared" si="41"/>
        <v>0</v>
      </c>
      <c r="F79" s="25">
        <f t="shared" si="41"/>
        <v>0</v>
      </c>
      <c r="G79" s="25">
        <f t="shared" si="41"/>
        <v>0</v>
      </c>
      <c r="H79" s="25">
        <f t="shared" si="41"/>
        <v>0</v>
      </c>
      <c r="I79" s="25">
        <f t="shared" si="41"/>
        <v>0</v>
      </c>
      <c r="J79" s="25">
        <f t="shared" si="41"/>
        <v>0</v>
      </c>
      <c r="K79" s="25">
        <f t="shared" si="41"/>
        <v>0</v>
      </c>
      <c r="L79" s="25">
        <f t="shared" si="41"/>
        <v>0</v>
      </c>
      <c r="M79" s="25">
        <f t="shared" si="41"/>
        <v>0</v>
      </c>
      <c r="N79" s="25">
        <f t="shared" si="41"/>
        <v>0</v>
      </c>
      <c r="O79" s="25">
        <f t="shared" si="41"/>
        <v>0</v>
      </c>
      <c r="P79" s="25">
        <f t="shared" si="41"/>
        <v>0</v>
      </c>
      <c r="Q79" s="25">
        <f t="shared" si="41"/>
        <v>0</v>
      </c>
      <c r="R79" s="25">
        <f t="shared" si="41"/>
        <v>0</v>
      </c>
      <c r="S79" s="25">
        <f t="shared" si="41"/>
        <v>0</v>
      </c>
      <c r="T79" s="25">
        <f t="shared" si="41"/>
        <v>0</v>
      </c>
      <c r="U79" s="25">
        <f t="shared" si="41"/>
        <v>0</v>
      </c>
      <c r="V79" s="25">
        <f t="shared" si="41"/>
        <v>0</v>
      </c>
      <c r="W79" s="25">
        <f t="shared" si="41"/>
        <v>0</v>
      </c>
      <c r="X79" s="25">
        <f t="shared" si="39"/>
        <v>0</v>
      </c>
      <c r="Y79" s="25">
        <f>Y80</f>
        <v>0</v>
      </c>
    </row>
    <row r="80" spans="1:25" hidden="1" x14ac:dyDescent="0.2">
      <c r="A80" s="4" t="s">
        <v>144</v>
      </c>
      <c r="B80" s="5">
        <v>10</v>
      </c>
      <c r="C80" s="6" t="s">
        <v>145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20">
        <f t="shared" si="39"/>
        <v>0</v>
      </c>
      <c r="Y80" s="20">
        <f>W80-X80</f>
        <v>0</v>
      </c>
    </row>
    <row r="81" spans="1:25" s="12" customFormat="1" x14ac:dyDescent="0.2">
      <c r="A81" s="8" t="s">
        <v>146</v>
      </c>
      <c r="B81" s="9">
        <v>10</v>
      </c>
      <c r="C81" s="10" t="s">
        <v>147</v>
      </c>
      <c r="D81" s="11">
        <f>D82+D98+D102</f>
        <v>2610800</v>
      </c>
      <c r="E81" s="11">
        <f t="shared" ref="E81:Y81" si="42">E82+E98+E102</f>
        <v>1872500</v>
      </c>
      <c r="F81" s="11">
        <f t="shared" si="42"/>
        <v>3875500</v>
      </c>
      <c r="G81" s="11">
        <f t="shared" si="42"/>
        <v>5211600</v>
      </c>
      <c r="H81" s="11">
        <f t="shared" si="42"/>
        <v>2727700</v>
      </c>
      <c r="I81" s="11">
        <f t="shared" si="42"/>
        <v>7253275</v>
      </c>
      <c r="J81" s="11">
        <f t="shared" si="42"/>
        <v>2851311</v>
      </c>
      <c r="K81" s="11">
        <f t="shared" si="42"/>
        <v>2000700</v>
      </c>
      <c r="L81" s="11">
        <f t="shared" si="42"/>
        <v>2497400</v>
      </c>
      <c r="M81" s="11">
        <f t="shared" si="42"/>
        <v>4771800</v>
      </c>
      <c r="N81" s="11">
        <f t="shared" si="42"/>
        <v>1953500</v>
      </c>
      <c r="O81" s="11">
        <f t="shared" si="42"/>
        <v>4731975</v>
      </c>
      <c r="P81" s="11">
        <f t="shared" si="42"/>
        <v>3941000</v>
      </c>
      <c r="Q81" s="11">
        <f t="shared" si="42"/>
        <v>37865400</v>
      </c>
      <c r="R81" s="11">
        <f t="shared" si="42"/>
        <v>4814400</v>
      </c>
      <c r="S81" s="11">
        <f t="shared" si="42"/>
        <v>1251800</v>
      </c>
      <c r="T81" s="11">
        <f t="shared" si="42"/>
        <v>7622575</v>
      </c>
      <c r="U81" s="11">
        <f t="shared" si="42"/>
        <v>8728275</v>
      </c>
      <c r="V81" s="11">
        <f t="shared" si="42"/>
        <v>2878000</v>
      </c>
      <c r="W81" s="11">
        <f t="shared" si="42"/>
        <v>109459511</v>
      </c>
      <c r="X81" s="11">
        <f t="shared" si="42"/>
        <v>109459511</v>
      </c>
      <c r="Y81" s="11">
        <f t="shared" si="42"/>
        <v>0</v>
      </c>
    </row>
    <row r="82" spans="1:25" s="17" customFormat="1" ht="22.5" x14ac:dyDescent="0.2">
      <c r="A82" s="13" t="s">
        <v>148</v>
      </c>
      <c r="B82" s="14">
        <v>10</v>
      </c>
      <c r="C82" s="15" t="s">
        <v>149</v>
      </c>
      <c r="D82" s="16">
        <f>D83+D88+D93</f>
        <v>2610800</v>
      </c>
      <c r="E82" s="16">
        <f t="shared" ref="E82:W82" si="43">E83+E88+E93</f>
        <v>1872500</v>
      </c>
      <c r="F82" s="16">
        <f t="shared" si="43"/>
        <v>3875500</v>
      </c>
      <c r="G82" s="16">
        <f t="shared" si="43"/>
        <v>5211600</v>
      </c>
      <c r="H82" s="16">
        <f t="shared" si="43"/>
        <v>2727700</v>
      </c>
      <c r="I82" s="16">
        <f t="shared" si="43"/>
        <v>7253275</v>
      </c>
      <c r="J82" s="16">
        <f t="shared" si="43"/>
        <v>2851311</v>
      </c>
      <c r="K82" s="16">
        <f t="shared" si="43"/>
        <v>2000700</v>
      </c>
      <c r="L82" s="16">
        <f t="shared" si="43"/>
        <v>2497400</v>
      </c>
      <c r="M82" s="16">
        <f t="shared" si="43"/>
        <v>4771800</v>
      </c>
      <c r="N82" s="16">
        <f t="shared" si="43"/>
        <v>1953500</v>
      </c>
      <c r="O82" s="16">
        <f t="shared" si="43"/>
        <v>4731975</v>
      </c>
      <c r="P82" s="16">
        <f t="shared" si="43"/>
        <v>3941000</v>
      </c>
      <c r="Q82" s="16">
        <f t="shared" si="43"/>
        <v>37865400</v>
      </c>
      <c r="R82" s="16">
        <f t="shared" si="43"/>
        <v>4814400</v>
      </c>
      <c r="S82" s="16">
        <f t="shared" si="43"/>
        <v>1251800</v>
      </c>
      <c r="T82" s="16">
        <f t="shared" si="43"/>
        <v>7622575</v>
      </c>
      <c r="U82" s="16">
        <f t="shared" si="43"/>
        <v>8728275</v>
      </c>
      <c r="V82" s="16">
        <f t="shared" si="43"/>
        <v>2878000</v>
      </c>
      <c r="W82" s="16">
        <f t="shared" si="43"/>
        <v>109459511</v>
      </c>
      <c r="X82" s="16">
        <f t="shared" si="39"/>
        <v>109459511</v>
      </c>
      <c r="Y82" s="16">
        <f>Y83+Y88+Y93</f>
        <v>0</v>
      </c>
    </row>
    <row r="83" spans="1:25" s="17" customFormat="1" x14ac:dyDescent="0.2">
      <c r="A83" s="13" t="s">
        <v>150</v>
      </c>
      <c r="B83" s="14">
        <v>10</v>
      </c>
      <c r="C83" s="15" t="s">
        <v>170</v>
      </c>
      <c r="D83" s="16">
        <f>D84+D86</f>
        <v>2535200</v>
      </c>
      <c r="E83" s="16">
        <f t="shared" ref="E83:W83" si="44">E84+E86</f>
        <v>1793000</v>
      </c>
      <c r="F83" s="16">
        <f t="shared" si="44"/>
        <v>3795200</v>
      </c>
      <c r="G83" s="16">
        <f t="shared" si="44"/>
        <v>5134200</v>
      </c>
      <c r="H83" s="16">
        <f t="shared" si="44"/>
        <v>2069900</v>
      </c>
      <c r="I83" s="16">
        <f t="shared" si="44"/>
        <v>7059500</v>
      </c>
      <c r="J83" s="16">
        <f t="shared" si="44"/>
        <v>2773800</v>
      </c>
      <c r="K83" s="16">
        <f t="shared" si="44"/>
        <v>1926200</v>
      </c>
      <c r="L83" s="16">
        <f t="shared" si="44"/>
        <v>1735300</v>
      </c>
      <c r="M83" s="16">
        <f t="shared" si="44"/>
        <v>3092200</v>
      </c>
      <c r="N83" s="16">
        <f t="shared" si="44"/>
        <v>1878000</v>
      </c>
      <c r="O83" s="16">
        <f t="shared" si="44"/>
        <v>4539600</v>
      </c>
      <c r="P83" s="16">
        <f t="shared" si="44"/>
        <v>3860800</v>
      </c>
      <c r="Q83" s="16">
        <f t="shared" si="44"/>
        <v>22285700</v>
      </c>
      <c r="R83" s="16">
        <f t="shared" si="44"/>
        <v>3722000</v>
      </c>
      <c r="S83" s="16">
        <f t="shared" si="44"/>
        <v>1177600</v>
      </c>
      <c r="T83" s="16">
        <f t="shared" si="44"/>
        <v>6704500</v>
      </c>
      <c r="U83" s="16">
        <f t="shared" si="44"/>
        <v>7798600</v>
      </c>
      <c r="V83" s="16">
        <f t="shared" si="44"/>
        <v>2801700</v>
      </c>
      <c r="W83" s="16">
        <f t="shared" si="44"/>
        <v>86683000</v>
      </c>
      <c r="X83" s="16">
        <f t="shared" si="39"/>
        <v>86683000</v>
      </c>
      <c r="Y83" s="16">
        <f>Y84+Y86</f>
        <v>0</v>
      </c>
    </row>
    <row r="84" spans="1:25" s="26" customFormat="1" x14ac:dyDescent="0.2">
      <c r="A84" s="22" t="s">
        <v>151</v>
      </c>
      <c r="B84" s="23">
        <v>10</v>
      </c>
      <c r="C84" s="24" t="s">
        <v>171</v>
      </c>
      <c r="D84" s="25">
        <f>D85</f>
        <v>2535200</v>
      </c>
      <c r="E84" s="25">
        <f t="shared" ref="E84:W84" si="45">E85</f>
        <v>1793000</v>
      </c>
      <c r="F84" s="25">
        <f t="shared" si="45"/>
        <v>3795200</v>
      </c>
      <c r="G84" s="25">
        <f t="shared" si="45"/>
        <v>5134200</v>
      </c>
      <c r="H84" s="25">
        <f t="shared" si="45"/>
        <v>2069900</v>
      </c>
      <c r="I84" s="25">
        <f t="shared" si="45"/>
        <v>7059500</v>
      </c>
      <c r="J84" s="25">
        <f t="shared" si="45"/>
        <v>2773800</v>
      </c>
      <c r="K84" s="25">
        <f t="shared" si="45"/>
        <v>1926200</v>
      </c>
      <c r="L84" s="25">
        <f t="shared" si="45"/>
        <v>1735300</v>
      </c>
      <c r="M84" s="25">
        <f t="shared" si="45"/>
        <v>3092200</v>
      </c>
      <c r="N84" s="25">
        <f t="shared" si="45"/>
        <v>1878000</v>
      </c>
      <c r="O84" s="25">
        <f t="shared" si="45"/>
        <v>4539600</v>
      </c>
      <c r="P84" s="25">
        <f t="shared" si="45"/>
        <v>3860800</v>
      </c>
      <c r="Q84" s="25">
        <f t="shared" si="45"/>
        <v>22285700</v>
      </c>
      <c r="R84" s="25">
        <f t="shared" si="45"/>
        <v>3722000</v>
      </c>
      <c r="S84" s="25">
        <f t="shared" si="45"/>
        <v>1177600</v>
      </c>
      <c r="T84" s="25">
        <f t="shared" si="45"/>
        <v>6704500</v>
      </c>
      <c r="U84" s="25">
        <f t="shared" si="45"/>
        <v>7798600</v>
      </c>
      <c r="V84" s="25">
        <f t="shared" si="45"/>
        <v>2801700</v>
      </c>
      <c r="W84" s="25">
        <f t="shared" si="45"/>
        <v>86683000</v>
      </c>
      <c r="X84" s="25">
        <f t="shared" si="39"/>
        <v>86683000</v>
      </c>
      <c r="Y84" s="25">
        <f>Y85</f>
        <v>0</v>
      </c>
    </row>
    <row r="85" spans="1:25" x14ac:dyDescent="0.2">
      <c r="A85" s="4" t="s">
        <v>152</v>
      </c>
      <c r="B85" s="5">
        <v>10</v>
      </c>
      <c r="C85" s="6" t="s">
        <v>172</v>
      </c>
      <c r="D85" s="7">
        <f>2523800+11400</f>
        <v>2535200</v>
      </c>
      <c r="E85" s="7">
        <f>1790100+2900</f>
        <v>1793000</v>
      </c>
      <c r="F85" s="7">
        <f>3786300+8900</f>
        <v>3795200</v>
      </c>
      <c r="G85" s="7">
        <f>5113300+20900</f>
        <v>5134200</v>
      </c>
      <c r="H85" s="7">
        <f>2064000+5900</f>
        <v>2069900</v>
      </c>
      <c r="I85" s="7">
        <f>7030200+29300</f>
        <v>7059500</v>
      </c>
      <c r="J85" s="7">
        <f>2765500+8300</f>
        <v>2773800</v>
      </c>
      <c r="K85" s="7">
        <f>1922700+3500</f>
        <v>1926200</v>
      </c>
      <c r="L85" s="7">
        <f>1732800+2500</f>
        <v>1735300</v>
      </c>
      <c r="M85" s="7">
        <f>3089600+2600</f>
        <v>3092200</v>
      </c>
      <c r="N85" s="7">
        <f>1873400+4600</f>
        <v>1878000</v>
      </c>
      <c r="O85" s="7">
        <v>4539600</v>
      </c>
      <c r="P85" s="7">
        <f>3846400+14400</f>
        <v>3860800</v>
      </c>
      <c r="Q85" s="7">
        <v>22285700</v>
      </c>
      <c r="R85" s="7">
        <f>3718300+3700</f>
        <v>3722000</v>
      </c>
      <c r="S85" s="7">
        <v>1177600</v>
      </c>
      <c r="T85" s="7">
        <f>6685500+19000</f>
        <v>6704500</v>
      </c>
      <c r="U85" s="7">
        <v>7798600</v>
      </c>
      <c r="V85" s="7">
        <f>2789600+12100</f>
        <v>2801700</v>
      </c>
      <c r="W85" s="20">
        <f>D85+E85+F85+G85+H85+I85+J85+K85+L85+M85+N85+O85+P85+Q85+R85+S85+T85+U85+V85</f>
        <v>86683000</v>
      </c>
      <c r="X85" s="20">
        <f t="shared" si="39"/>
        <v>86683000</v>
      </c>
      <c r="Y85" s="20">
        <f>W85-X85</f>
        <v>0</v>
      </c>
    </row>
    <row r="86" spans="1:25" s="26" customFormat="1" x14ac:dyDescent="0.2">
      <c r="A86" s="22" t="s">
        <v>153</v>
      </c>
      <c r="B86" s="23">
        <v>10</v>
      </c>
      <c r="C86" s="24" t="s">
        <v>173</v>
      </c>
      <c r="D86" s="25">
        <f>D87</f>
        <v>0</v>
      </c>
      <c r="E86" s="25">
        <f t="shared" ref="E86:W86" si="46">E87</f>
        <v>0</v>
      </c>
      <c r="F86" s="25">
        <f t="shared" si="46"/>
        <v>0</v>
      </c>
      <c r="G86" s="25">
        <f t="shared" si="46"/>
        <v>0</v>
      </c>
      <c r="H86" s="25">
        <f t="shared" si="46"/>
        <v>0</v>
      </c>
      <c r="I86" s="25">
        <f t="shared" si="46"/>
        <v>0</v>
      </c>
      <c r="J86" s="25">
        <f t="shared" si="46"/>
        <v>0</v>
      </c>
      <c r="K86" s="25">
        <f t="shared" si="46"/>
        <v>0</v>
      </c>
      <c r="L86" s="25">
        <f t="shared" si="46"/>
        <v>0</v>
      </c>
      <c r="M86" s="25">
        <f t="shared" si="46"/>
        <v>0</v>
      </c>
      <c r="N86" s="25">
        <f t="shared" si="46"/>
        <v>0</v>
      </c>
      <c r="O86" s="25">
        <f t="shared" si="46"/>
        <v>0</v>
      </c>
      <c r="P86" s="25">
        <f t="shared" si="46"/>
        <v>0</v>
      </c>
      <c r="Q86" s="25">
        <f t="shared" si="46"/>
        <v>0</v>
      </c>
      <c r="R86" s="25">
        <f t="shared" si="46"/>
        <v>0</v>
      </c>
      <c r="S86" s="25">
        <f t="shared" si="46"/>
        <v>0</v>
      </c>
      <c r="T86" s="25">
        <f t="shared" si="46"/>
        <v>0</v>
      </c>
      <c r="U86" s="25">
        <f t="shared" si="46"/>
        <v>0</v>
      </c>
      <c r="V86" s="25">
        <f t="shared" si="46"/>
        <v>0</v>
      </c>
      <c r="W86" s="25">
        <f t="shared" si="46"/>
        <v>0</v>
      </c>
      <c r="X86" s="25">
        <f t="shared" si="39"/>
        <v>0</v>
      </c>
      <c r="Y86" s="25">
        <f>Y87</f>
        <v>0</v>
      </c>
    </row>
    <row r="87" spans="1:25" ht="22.5" x14ac:dyDescent="0.2">
      <c r="A87" s="4" t="s">
        <v>154</v>
      </c>
      <c r="B87" s="5">
        <v>10</v>
      </c>
      <c r="C87" s="6" t="s">
        <v>174</v>
      </c>
      <c r="D87" s="7">
        <v>0</v>
      </c>
      <c r="E87" s="7"/>
      <c r="F87" s="7"/>
      <c r="G87" s="7"/>
      <c r="H87" s="7">
        <v>0</v>
      </c>
      <c r="I87" s="7"/>
      <c r="J87" s="7"/>
      <c r="K87" s="7"/>
      <c r="L87" s="7"/>
      <c r="M87" s="7">
        <v>0</v>
      </c>
      <c r="N87" s="7"/>
      <c r="O87" s="7"/>
      <c r="P87" s="7"/>
      <c r="Q87" s="7">
        <v>0</v>
      </c>
      <c r="R87" s="7"/>
      <c r="S87" s="7"/>
      <c r="T87" s="7"/>
      <c r="U87" s="7">
        <v>0</v>
      </c>
      <c r="V87" s="7">
        <v>0</v>
      </c>
      <c r="W87" s="20">
        <f>D87+E87+F87+G87+H87+I87+J87+K87+L87+M87+N87+O87+P87+Q87+R87+S87+T87+U87+V87</f>
        <v>0</v>
      </c>
      <c r="X87" s="20">
        <f t="shared" si="39"/>
        <v>0</v>
      </c>
      <c r="Y87" s="20">
        <f>W87-X87</f>
        <v>0</v>
      </c>
    </row>
    <row r="88" spans="1:25" s="17" customFormat="1" x14ac:dyDescent="0.2">
      <c r="A88" s="13" t="s">
        <v>155</v>
      </c>
      <c r="B88" s="14">
        <v>10</v>
      </c>
      <c r="C88" s="15" t="s">
        <v>175</v>
      </c>
      <c r="D88" s="16">
        <f>D89+D91</f>
        <v>75600</v>
      </c>
      <c r="E88" s="16">
        <f t="shared" ref="E88:W88" si="47">E89+E91</f>
        <v>79500</v>
      </c>
      <c r="F88" s="16">
        <f t="shared" si="47"/>
        <v>80300</v>
      </c>
      <c r="G88" s="16">
        <f t="shared" si="47"/>
        <v>77400</v>
      </c>
      <c r="H88" s="16">
        <f t="shared" si="47"/>
        <v>77600</v>
      </c>
      <c r="I88" s="16">
        <f t="shared" si="47"/>
        <v>193775</v>
      </c>
      <c r="J88" s="16">
        <f t="shared" si="47"/>
        <v>77511</v>
      </c>
      <c r="K88" s="16">
        <f t="shared" si="47"/>
        <v>74500</v>
      </c>
      <c r="L88" s="16">
        <f t="shared" si="47"/>
        <v>76400</v>
      </c>
      <c r="M88" s="16">
        <f t="shared" si="47"/>
        <v>84000</v>
      </c>
      <c r="N88" s="16">
        <f t="shared" si="47"/>
        <v>75500</v>
      </c>
      <c r="O88" s="16">
        <f t="shared" si="47"/>
        <v>192375</v>
      </c>
      <c r="P88" s="16">
        <f t="shared" si="47"/>
        <v>80200</v>
      </c>
      <c r="Q88" s="16">
        <f t="shared" si="47"/>
        <v>0</v>
      </c>
      <c r="R88" s="16">
        <f t="shared" si="47"/>
        <v>77000</v>
      </c>
      <c r="S88" s="16">
        <f t="shared" si="47"/>
        <v>74200</v>
      </c>
      <c r="T88" s="16">
        <f t="shared" si="47"/>
        <v>192775</v>
      </c>
      <c r="U88" s="16">
        <f t="shared" si="47"/>
        <v>204375</v>
      </c>
      <c r="V88" s="16">
        <f t="shared" si="47"/>
        <v>76300</v>
      </c>
      <c r="W88" s="16">
        <f t="shared" si="47"/>
        <v>1869311</v>
      </c>
      <c r="X88" s="16">
        <f t="shared" si="39"/>
        <v>1869311</v>
      </c>
      <c r="Y88" s="16">
        <f>Y89+Y91</f>
        <v>0</v>
      </c>
    </row>
    <row r="89" spans="1:25" s="26" customFormat="1" x14ac:dyDescent="0.2">
      <c r="A89" s="22" t="s">
        <v>156</v>
      </c>
      <c r="B89" s="23">
        <v>10</v>
      </c>
      <c r="C89" s="24" t="s">
        <v>176</v>
      </c>
      <c r="D89" s="25">
        <f>D90</f>
        <v>1400</v>
      </c>
      <c r="E89" s="25">
        <f t="shared" ref="E89:W89" si="48">E90</f>
        <v>5300</v>
      </c>
      <c r="F89" s="25">
        <f t="shared" si="48"/>
        <v>6100</v>
      </c>
      <c r="G89" s="25">
        <f t="shared" si="48"/>
        <v>3200</v>
      </c>
      <c r="H89" s="25">
        <f t="shared" si="48"/>
        <v>3400</v>
      </c>
      <c r="I89" s="25">
        <f t="shared" si="48"/>
        <v>7600</v>
      </c>
      <c r="J89" s="25">
        <f t="shared" si="48"/>
        <v>3200</v>
      </c>
      <c r="K89" s="25">
        <f t="shared" si="48"/>
        <v>300</v>
      </c>
      <c r="L89" s="25">
        <f t="shared" si="48"/>
        <v>2200</v>
      </c>
      <c r="M89" s="25">
        <f t="shared" si="48"/>
        <v>9800</v>
      </c>
      <c r="N89" s="25">
        <f t="shared" si="48"/>
        <v>1300</v>
      </c>
      <c r="O89" s="25">
        <f t="shared" si="48"/>
        <v>6200</v>
      </c>
      <c r="P89" s="25">
        <f t="shared" si="48"/>
        <v>6000</v>
      </c>
      <c r="Q89" s="25">
        <f t="shared" si="48"/>
        <v>0</v>
      </c>
      <c r="R89" s="25">
        <f t="shared" si="48"/>
        <v>2800</v>
      </c>
      <c r="S89" s="25">
        <f t="shared" si="48"/>
        <v>0</v>
      </c>
      <c r="T89" s="25">
        <f t="shared" si="48"/>
        <v>6600</v>
      </c>
      <c r="U89" s="25">
        <f t="shared" si="48"/>
        <v>18200</v>
      </c>
      <c r="V89" s="25">
        <f t="shared" si="48"/>
        <v>2100</v>
      </c>
      <c r="W89" s="25">
        <f t="shared" si="48"/>
        <v>85700</v>
      </c>
      <c r="X89" s="25">
        <f t="shared" si="39"/>
        <v>85700</v>
      </c>
      <c r="Y89" s="25">
        <f>Y90</f>
        <v>0</v>
      </c>
    </row>
    <row r="90" spans="1:25" ht="22.5" x14ac:dyDescent="0.2">
      <c r="A90" s="4" t="s">
        <v>157</v>
      </c>
      <c r="B90" s="5">
        <v>10</v>
      </c>
      <c r="C90" s="6" t="s">
        <v>177</v>
      </c>
      <c r="D90" s="7">
        <v>1400</v>
      </c>
      <c r="E90" s="7">
        <v>5300</v>
      </c>
      <c r="F90" s="7">
        <v>6100</v>
      </c>
      <c r="G90" s="7">
        <v>3200</v>
      </c>
      <c r="H90" s="7">
        <v>3400</v>
      </c>
      <c r="I90" s="7">
        <v>7600</v>
      </c>
      <c r="J90" s="7">
        <v>3200</v>
      </c>
      <c r="K90" s="7">
        <v>300</v>
      </c>
      <c r="L90" s="7">
        <v>2200</v>
      </c>
      <c r="M90" s="7">
        <v>9800</v>
      </c>
      <c r="N90" s="7">
        <v>1300</v>
      </c>
      <c r="O90" s="7">
        <v>6200</v>
      </c>
      <c r="P90" s="7">
        <v>6000</v>
      </c>
      <c r="Q90" s="7">
        <v>0</v>
      </c>
      <c r="R90" s="7">
        <v>2800</v>
      </c>
      <c r="S90" s="7">
        <v>0</v>
      </c>
      <c r="T90" s="7">
        <v>6600</v>
      </c>
      <c r="U90" s="7">
        <v>18200</v>
      </c>
      <c r="V90" s="7">
        <v>2100</v>
      </c>
      <c r="W90" s="20">
        <f>D90+E90+F90+G90+H90+I90+J90+K90+L90+M90+N90+O90+P90+Q90+R90+S90+T90+U90+V90</f>
        <v>85700</v>
      </c>
      <c r="X90" s="20">
        <f t="shared" si="39"/>
        <v>85700</v>
      </c>
      <c r="Y90" s="20">
        <f>W90-X90</f>
        <v>0</v>
      </c>
    </row>
    <row r="91" spans="1:25" s="26" customFormat="1" ht="22.5" x14ac:dyDescent="0.2">
      <c r="A91" s="22" t="s">
        <v>158</v>
      </c>
      <c r="B91" s="23">
        <v>10</v>
      </c>
      <c r="C91" s="24" t="s">
        <v>225</v>
      </c>
      <c r="D91" s="25">
        <f>D92</f>
        <v>74200</v>
      </c>
      <c r="E91" s="25">
        <f t="shared" ref="E91:W91" si="49">E92</f>
        <v>74200</v>
      </c>
      <c r="F91" s="25">
        <f t="shared" si="49"/>
        <v>74200</v>
      </c>
      <c r="G91" s="25">
        <f t="shared" si="49"/>
        <v>74200</v>
      </c>
      <c r="H91" s="25">
        <f t="shared" si="49"/>
        <v>74200</v>
      </c>
      <c r="I91" s="25">
        <f t="shared" si="49"/>
        <v>186175</v>
      </c>
      <c r="J91" s="25">
        <f t="shared" si="49"/>
        <v>74311</v>
      </c>
      <c r="K91" s="25">
        <f t="shared" si="49"/>
        <v>74200</v>
      </c>
      <c r="L91" s="25">
        <f t="shared" si="49"/>
        <v>74200</v>
      </c>
      <c r="M91" s="25">
        <f t="shared" si="49"/>
        <v>74200</v>
      </c>
      <c r="N91" s="25">
        <f t="shared" si="49"/>
        <v>74200</v>
      </c>
      <c r="O91" s="25">
        <f t="shared" si="49"/>
        <v>186175</v>
      </c>
      <c r="P91" s="25">
        <f t="shared" si="49"/>
        <v>74200</v>
      </c>
      <c r="Q91" s="25">
        <f t="shared" si="49"/>
        <v>0</v>
      </c>
      <c r="R91" s="25">
        <f t="shared" si="49"/>
        <v>74200</v>
      </c>
      <c r="S91" s="25">
        <f t="shared" si="49"/>
        <v>74200</v>
      </c>
      <c r="T91" s="25">
        <f t="shared" si="49"/>
        <v>186175</v>
      </c>
      <c r="U91" s="25">
        <f t="shared" si="49"/>
        <v>186175</v>
      </c>
      <c r="V91" s="25">
        <f t="shared" si="49"/>
        <v>74200</v>
      </c>
      <c r="W91" s="25">
        <f t="shared" si="49"/>
        <v>1783611</v>
      </c>
      <c r="X91" s="25">
        <f t="shared" si="39"/>
        <v>1783611</v>
      </c>
      <c r="Y91" s="25">
        <f>Y92</f>
        <v>0</v>
      </c>
    </row>
    <row r="92" spans="1:25" ht="22.5" x14ac:dyDescent="0.2">
      <c r="A92" s="4" t="s">
        <v>159</v>
      </c>
      <c r="B92" s="5">
        <v>10</v>
      </c>
      <c r="C92" s="6" t="s">
        <v>224</v>
      </c>
      <c r="D92" s="7">
        <v>74200</v>
      </c>
      <c r="E92" s="7">
        <v>74200</v>
      </c>
      <c r="F92" s="7">
        <v>74200</v>
      </c>
      <c r="G92" s="7">
        <v>74200</v>
      </c>
      <c r="H92" s="7">
        <v>74200</v>
      </c>
      <c r="I92" s="7">
        <v>186175</v>
      </c>
      <c r="J92" s="7">
        <v>74311</v>
      </c>
      <c r="K92" s="7">
        <v>74200</v>
      </c>
      <c r="L92" s="7">
        <v>74200</v>
      </c>
      <c r="M92" s="7">
        <v>74200</v>
      </c>
      <c r="N92" s="7">
        <v>74200</v>
      </c>
      <c r="O92" s="7">
        <v>186175</v>
      </c>
      <c r="P92" s="7">
        <v>74200</v>
      </c>
      <c r="Q92" s="7">
        <v>0</v>
      </c>
      <c r="R92" s="7">
        <v>74200</v>
      </c>
      <c r="S92" s="7">
        <v>74200</v>
      </c>
      <c r="T92" s="7">
        <v>186175</v>
      </c>
      <c r="U92" s="7">
        <v>186175</v>
      </c>
      <c r="V92" s="7">
        <v>74200</v>
      </c>
      <c r="W92" s="20">
        <f>D92+E92+F92+G92+H92+I92+J92+K92+L92+M92+N92+O92+P92+Q92+R92+S92+T92+U92+V92</f>
        <v>1783611</v>
      </c>
      <c r="X92" s="20">
        <f t="shared" si="39"/>
        <v>1783611</v>
      </c>
      <c r="Y92" s="20">
        <f>W92-X92</f>
        <v>0</v>
      </c>
    </row>
    <row r="93" spans="1:25" s="17" customFormat="1" x14ac:dyDescent="0.2">
      <c r="A93" s="13" t="s">
        <v>160</v>
      </c>
      <c r="B93" s="14">
        <v>10</v>
      </c>
      <c r="C93" s="15" t="s">
        <v>178</v>
      </c>
      <c r="D93" s="16">
        <f>D94+D96</f>
        <v>0</v>
      </c>
      <c r="E93" s="16">
        <f t="shared" ref="E93:W93" si="50">E94+E96</f>
        <v>0</v>
      </c>
      <c r="F93" s="16">
        <f t="shared" si="50"/>
        <v>0</v>
      </c>
      <c r="G93" s="16">
        <f t="shared" si="50"/>
        <v>0</v>
      </c>
      <c r="H93" s="16">
        <f t="shared" si="50"/>
        <v>580200</v>
      </c>
      <c r="I93" s="16">
        <f t="shared" si="50"/>
        <v>0</v>
      </c>
      <c r="J93" s="16">
        <f t="shared" si="50"/>
        <v>0</v>
      </c>
      <c r="K93" s="16">
        <f t="shared" si="50"/>
        <v>0</v>
      </c>
      <c r="L93" s="16">
        <f t="shared" si="50"/>
        <v>685700</v>
      </c>
      <c r="M93" s="16">
        <f t="shared" si="50"/>
        <v>1595600</v>
      </c>
      <c r="N93" s="16">
        <f t="shared" si="50"/>
        <v>0</v>
      </c>
      <c r="O93" s="16">
        <f t="shared" si="50"/>
        <v>0</v>
      </c>
      <c r="P93" s="16">
        <f t="shared" si="50"/>
        <v>0</v>
      </c>
      <c r="Q93" s="16">
        <f t="shared" si="50"/>
        <v>15579700</v>
      </c>
      <c r="R93" s="16">
        <f t="shared" si="50"/>
        <v>1015400</v>
      </c>
      <c r="S93" s="16">
        <f t="shared" si="50"/>
        <v>0</v>
      </c>
      <c r="T93" s="16">
        <f t="shared" si="50"/>
        <v>725300</v>
      </c>
      <c r="U93" s="16">
        <f t="shared" si="50"/>
        <v>725300</v>
      </c>
      <c r="V93" s="16">
        <f t="shared" si="50"/>
        <v>0</v>
      </c>
      <c r="W93" s="16">
        <f t="shared" si="50"/>
        <v>20907200</v>
      </c>
      <c r="X93" s="16">
        <f t="shared" si="39"/>
        <v>20907200</v>
      </c>
      <c r="Y93" s="16">
        <f>Y94+Y96</f>
        <v>0</v>
      </c>
    </row>
    <row r="94" spans="1:25" s="26" customFormat="1" ht="33.75" x14ac:dyDescent="0.2">
      <c r="A94" s="22" t="s">
        <v>161</v>
      </c>
      <c r="B94" s="23">
        <v>10</v>
      </c>
      <c r="C94" s="24" t="s">
        <v>179</v>
      </c>
      <c r="D94" s="25">
        <f>D95</f>
        <v>0</v>
      </c>
      <c r="E94" s="25">
        <f t="shared" ref="E94:W94" si="51">E95</f>
        <v>0</v>
      </c>
      <c r="F94" s="25">
        <f t="shared" si="51"/>
        <v>0</v>
      </c>
      <c r="G94" s="25">
        <f t="shared" si="51"/>
        <v>0</v>
      </c>
      <c r="H94" s="25">
        <f t="shared" si="51"/>
        <v>0</v>
      </c>
      <c r="I94" s="25">
        <f t="shared" si="51"/>
        <v>0</v>
      </c>
      <c r="J94" s="25">
        <f t="shared" si="51"/>
        <v>0</v>
      </c>
      <c r="K94" s="25">
        <f t="shared" si="51"/>
        <v>0</v>
      </c>
      <c r="L94" s="25">
        <f t="shared" si="51"/>
        <v>0</v>
      </c>
      <c r="M94" s="25">
        <f t="shared" si="51"/>
        <v>0</v>
      </c>
      <c r="N94" s="25">
        <f t="shared" si="51"/>
        <v>0</v>
      </c>
      <c r="O94" s="25">
        <f t="shared" si="51"/>
        <v>0</v>
      </c>
      <c r="P94" s="25">
        <f t="shared" si="51"/>
        <v>0</v>
      </c>
      <c r="Q94" s="25">
        <f t="shared" si="51"/>
        <v>0</v>
      </c>
      <c r="R94" s="25">
        <f t="shared" si="51"/>
        <v>0</v>
      </c>
      <c r="S94" s="25">
        <f t="shared" si="51"/>
        <v>0</v>
      </c>
      <c r="T94" s="25">
        <f t="shared" si="51"/>
        <v>0</v>
      </c>
      <c r="U94" s="25">
        <f t="shared" si="51"/>
        <v>0</v>
      </c>
      <c r="V94" s="25">
        <f t="shared" si="51"/>
        <v>0</v>
      </c>
      <c r="W94" s="25">
        <f t="shared" si="51"/>
        <v>0</v>
      </c>
      <c r="X94" s="25">
        <f t="shared" si="39"/>
        <v>0</v>
      </c>
      <c r="Y94" s="25">
        <f>Y95</f>
        <v>0</v>
      </c>
    </row>
    <row r="95" spans="1:25" ht="33.75" x14ac:dyDescent="0.2">
      <c r="A95" s="4" t="s">
        <v>162</v>
      </c>
      <c r="B95" s="5">
        <v>10</v>
      </c>
      <c r="C95" s="6" t="s">
        <v>180</v>
      </c>
      <c r="D95" s="7"/>
      <c r="E95" s="7"/>
      <c r="F95" s="7">
        <v>0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>
        <v>0</v>
      </c>
      <c r="R95" s="7"/>
      <c r="S95" s="7"/>
      <c r="T95" s="7"/>
      <c r="U95" s="7">
        <v>0</v>
      </c>
      <c r="V95" s="7"/>
      <c r="W95" s="20">
        <f>D95+E95+F95+G95+H95+I95+J95+K95+L95+M95+N95+O95+P95+Q95+R95+S95+T95+U95+V95</f>
        <v>0</v>
      </c>
      <c r="X95" s="20">
        <f t="shared" si="39"/>
        <v>0</v>
      </c>
      <c r="Y95" s="20">
        <f>W95-X95</f>
        <v>0</v>
      </c>
    </row>
    <row r="96" spans="1:25" s="26" customFormat="1" x14ac:dyDescent="0.2">
      <c r="A96" s="22" t="s">
        <v>163</v>
      </c>
      <c r="B96" s="23">
        <v>10</v>
      </c>
      <c r="C96" s="24" t="s">
        <v>181</v>
      </c>
      <c r="D96" s="25">
        <f>D97</f>
        <v>0</v>
      </c>
      <c r="E96" s="25">
        <f t="shared" ref="E96:W96" si="52">E97</f>
        <v>0</v>
      </c>
      <c r="F96" s="25">
        <f t="shared" si="52"/>
        <v>0</v>
      </c>
      <c r="G96" s="25">
        <f t="shared" si="52"/>
        <v>0</v>
      </c>
      <c r="H96" s="25">
        <f t="shared" si="52"/>
        <v>580200</v>
      </c>
      <c r="I96" s="25">
        <f t="shared" si="52"/>
        <v>0</v>
      </c>
      <c r="J96" s="25">
        <f t="shared" si="52"/>
        <v>0</v>
      </c>
      <c r="K96" s="25">
        <f t="shared" si="52"/>
        <v>0</v>
      </c>
      <c r="L96" s="25">
        <f t="shared" si="52"/>
        <v>685700</v>
      </c>
      <c r="M96" s="25">
        <f t="shared" si="52"/>
        <v>1595600</v>
      </c>
      <c r="N96" s="25">
        <f t="shared" si="52"/>
        <v>0</v>
      </c>
      <c r="O96" s="25">
        <f t="shared" si="52"/>
        <v>0</v>
      </c>
      <c r="P96" s="25">
        <f t="shared" si="52"/>
        <v>0</v>
      </c>
      <c r="Q96" s="25">
        <f t="shared" si="52"/>
        <v>15579700</v>
      </c>
      <c r="R96" s="25">
        <f t="shared" si="52"/>
        <v>1015400</v>
      </c>
      <c r="S96" s="25">
        <f t="shared" si="52"/>
        <v>0</v>
      </c>
      <c r="T96" s="25">
        <f t="shared" si="52"/>
        <v>725300</v>
      </c>
      <c r="U96" s="25">
        <f t="shared" si="52"/>
        <v>725300</v>
      </c>
      <c r="V96" s="25">
        <f t="shared" si="52"/>
        <v>0</v>
      </c>
      <c r="W96" s="25">
        <f t="shared" si="52"/>
        <v>20907200</v>
      </c>
      <c r="X96" s="25">
        <f t="shared" si="39"/>
        <v>20907200</v>
      </c>
      <c r="Y96" s="25">
        <f>Y97</f>
        <v>0</v>
      </c>
    </row>
    <row r="97" spans="1:25" x14ac:dyDescent="0.2">
      <c r="A97" s="4" t="s">
        <v>164</v>
      </c>
      <c r="B97" s="5">
        <v>10</v>
      </c>
      <c r="C97" s="6" t="s">
        <v>182</v>
      </c>
      <c r="D97" s="7">
        <v>0</v>
      </c>
      <c r="E97" s="7"/>
      <c r="F97" s="7">
        <v>0</v>
      </c>
      <c r="G97" s="7"/>
      <c r="H97" s="7">
        <v>580200</v>
      </c>
      <c r="I97" s="7"/>
      <c r="J97" s="7"/>
      <c r="K97" s="7"/>
      <c r="L97" s="7">
        <v>685700</v>
      </c>
      <c r="M97" s="7">
        <v>1595600</v>
      </c>
      <c r="N97" s="7">
        <v>0</v>
      </c>
      <c r="O97" s="7">
        <v>0</v>
      </c>
      <c r="P97" s="7"/>
      <c r="Q97" s="7">
        <f>9166600+4641800+1771300</f>
        <v>15579700</v>
      </c>
      <c r="R97" s="7">
        <v>1015400</v>
      </c>
      <c r="S97" s="7">
        <v>0</v>
      </c>
      <c r="T97" s="7">
        <v>725300</v>
      </c>
      <c r="U97" s="7">
        <v>725300</v>
      </c>
      <c r="V97" s="7">
        <v>0</v>
      </c>
      <c r="W97" s="20">
        <f>D97+E97+F97+G97+H97+I97+J97+K97+L97+M97+N97+O97+P97+Q97+R97+S97+T97+U97+V97</f>
        <v>20907200</v>
      </c>
      <c r="X97" s="20">
        <f t="shared" si="39"/>
        <v>20907200</v>
      </c>
      <c r="Y97" s="20">
        <f>W97-X97</f>
        <v>0</v>
      </c>
    </row>
    <row r="98" spans="1:25" s="17" customFormat="1" x14ac:dyDescent="0.2">
      <c r="A98" s="13" t="s">
        <v>211</v>
      </c>
      <c r="B98" s="14">
        <v>10</v>
      </c>
      <c r="C98" s="15" t="s">
        <v>207</v>
      </c>
      <c r="D98" s="16">
        <f>D99</f>
        <v>0</v>
      </c>
      <c r="E98" s="16">
        <f t="shared" ref="E98:V100" si="53">E99</f>
        <v>0</v>
      </c>
      <c r="F98" s="16">
        <f t="shared" si="53"/>
        <v>0</v>
      </c>
      <c r="G98" s="16">
        <f t="shared" si="53"/>
        <v>0</v>
      </c>
      <c r="H98" s="16">
        <f t="shared" si="53"/>
        <v>0</v>
      </c>
      <c r="I98" s="16">
        <f t="shared" si="53"/>
        <v>0</v>
      </c>
      <c r="J98" s="16">
        <f t="shared" si="53"/>
        <v>0</v>
      </c>
      <c r="K98" s="16">
        <f t="shared" si="53"/>
        <v>0</v>
      </c>
      <c r="L98" s="16">
        <f t="shared" si="53"/>
        <v>0</v>
      </c>
      <c r="M98" s="16">
        <f t="shared" si="53"/>
        <v>0</v>
      </c>
      <c r="N98" s="16">
        <f t="shared" si="53"/>
        <v>0</v>
      </c>
      <c r="O98" s="16">
        <f t="shared" si="53"/>
        <v>0</v>
      </c>
      <c r="P98" s="16">
        <f t="shared" si="53"/>
        <v>0</v>
      </c>
      <c r="Q98" s="16">
        <f t="shared" si="53"/>
        <v>0</v>
      </c>
      <c r="R98" s="16">
        <f t="shared" si="53"/>
        <v>0</v>
      </c>
      <c r="S98" s="16">
        <f t="shared" si="53"/>
        <v>0</v>
      </c>
      <c r="T98" s="16">
        <f t="shared" si="53"/>
        <v>0</v>
      </c>
      <c r="U98" s="16">
        <f t="shared" si="53"/>
        <v>0</v>
      </c>
      <c r="V98" s="16">
        <f t="shared" si="53"/>
        <v>0</v>
      </c>
      <c r="W98" s="16">
        <f>D98+E98+F98+G98+H98+I98+J98+K98+L98+M98+N98+O98+P98+Q98+R98+S98+T98+U98+V98</f>
        <v>0</v>
      </c>
      <c r="X98" s="16">
        <f>D98+E98+F98+G98+H98+I98+J98+K98+L98+M98+N98+O98+P98+Q98+R98+S98+T98+U98+V98</f>
        <v>0</v>
      </c>
      <c r="Y98" s="16"/>
    </row>
    <row r="99" spans="1:25" s="26" customFormat="1" ht="22.5" x14ac:dyDescent="0.2">
      <c r="A99" s="22" t="s">
        <v>226</v>
      </c>
      <c r="B99" s="23">
        <v>10</v>
      </c>
      <c r="C99" s="24" t="s">
        <v>208</v>
      </c>
      <c r="D99" s="25">
        <f>D100</f>
        <v>0</v>
      </c>
      <c r="E99" s="25">
        <f t="shared" si="53"/>
        <v>0</v>
      </c>
      <c r="F99" s="25">
        <f t="shared" si="53"/>
        <v>0</v>
      </c>
      <c r="G99" s="25">
        <f t="shared" si="53"/>
        <v>0</v>
      </c>
      <c r="H99" s="25">
        <f t="shared" si="53"/>
        <v>0</v>
      </c>
      <c r="I99" s="25">
        <f t="shared" si="53"/>
        <v>0</v>
      </c>
      <c r="J99" s="25">
        <f t="shared" si="53"/>
        <v>0</v>
      </c>
      <c r="K99" s="25">
        <f t="shared" si="53"/>
        <v>0</v>
      </c>
      <c r="L99" s="25">
        <f t="shared" si="53"/>
        <v>0</v>
      </c>
      <c r="M99" s="25">
        <f t="shared" si="53"/>
        <v>0</v>
      </c>
      <c r="N99" s="25">
        <f t="shared" si="53"/>
        <v>0</v>
      </c>
      <c r="O99" s="25">
        <f t="shared" si="53"/>
        <v>0</v>
      </c>
      <c r="P99" s="25">
        <f t="shared" si="53"/>
        <v>0</v>
      </c>
      <c r="Q99" s="25">
        <f t="shared" si="53"/>
        <v>0</v>
      </c>
      <c r="R99" s="25">
        <f t="shared" si="53"/>
        <v>0</v>
      </c>
      <c r="S99" s="25">
        <f t="shared" si="53"/>
        <v>0</v>
      </c>
      <c r="T99" s="25">
        <f t="shared" si="53"/>
        <v>0</v>
      </c>
      <c r="U99" s="25">
        <f t="shared" si="53"/>
        <v>0</v>
      </c>
      <c r="V99" s="25">
        <f t="shared" si="53"/>
        <v>0</v>
      </c>
      <c r="W99" s="25">
        <f>D99+E99+F99+G99+H99+I99+J99+K99+L99+M99+N99+O99+P99+Q99+R99+S99+T99+U99+V99</f>
        <v>0</v>
      </c>
      <c r="X99" s="25">
        <f>D99+E99+F99+G99+H99+I99+J99+K99+L99+M99+N99+O99+P99+Q99+R99+S99+T99+U99+V99</f>
        <v>0</v>
      </c>
      <c r="Y99" s="25"/>
    </row>
    <row r="100" spans="1:25" ht="22.5" x14ac:dyDescent="0.2">
      <c r="A100" s="4" t="s">
        <v>212</v>
      </c>
      <c r="B100" s="5">
        <v>10</v>
      </c>
      <c r="C100" s="33" t="s">
        <v>209</v>
      </c>
      <c r="D100" s="7">
        <f>D101</f>
        <v>0</v>
      </c>
      <c r="E100" s="7">
        <f t="shared" si="53"/>
        <v>0</v>
      </c>
      <c r="F100" s="7">
        <f t="shared" si="53"/>
        <v>0</v>
      </c>
      <c r="G100" s="7">
        <f t="shared" si="53"/>
        <v>0</v>
      </c>
      <c r="H100" s="7">
        <f t="shared" si="53"/>
        <v>0</v>
      </c>
      <c r="I100" s="7">
        <f t="shared" si="53"/>
        <v>0</v>
      </c>
      <c r="J100" s="7">
        <f t="shared" si="53"/>
        <v>0</v>
      </c>
      <c r="K100" s="7">
        <f t="shared" si="53"/>
        <v>0</v>
      </c>
      <c r="L100" s="7">
        <f t="shared" si="53"/>
        <v>0</v>
      </c>
      <c r="M100" s="7">
        <f t="shared" si="53"/>
        <v>0</v>
      </c>
      <c r="N100" s="7">
        <f t="shared" si="53"/>
        <v>0</v>
      </c>
      <c r="O100" s="7">
        <f t="shared" si="53"/>
        <v>0</v>
      </c>
      <c r="P100" s="7">
        <f t="shared" si="53"/>
        <v>0</v>
      </c>
      <c r="Q100" s="7">
        <f t="shared" si="53"/>
        <v>0</v>
      </c>
      <c r="R100" s="7">
        <f t="shared" si="53"/>
        <v>0</v>
      </c>
      <c r="S100" s="7">
        <f t="shared" si="53"/>
        <v>0</v>
      </c>
      <c r="T100" s="7">
        <f t="shared" si="53"/>
        <v>0</v>
      </c>
      <c r="U100" s="7">
        <f t="shared" si="53"/>
        <v>0</v>
      </c>
      <c r="V100" s="7">
        <f t="shared" si="53"/>
        <v>0</v>
      </c>
      <c r="W100" s="20">
        <f>D100+E100+F100+G100+H100+I100+J100+K100+L100+M100+N100+O100+P100+Q100+R100+S100+T100+U100+V100</f>
        <v>0</v>
      </c>
      <c r="X100" s="20">
        <f>D100+E100+F100+G100+H100+I100+J100+K100+L100+M100+N100+O100+P100+Q100+R100+S100+T100+U100+V100</f>
        <v>0</v>
      </c>
      <c r="Y100" s="20"/>
    </row>
    <row r="101" spans="1:25" ht="33.75" x14ac:dyDescent="0.2">
      <c r="A101" s="4" t="s">
        <v>213</v>
      </c>
      <c r="B101" s="5">
        <v>10</v>
      </c>
      <c r="C101" s="33" t="s">
        <v>210</v>
      </c>
      <c r="D101" s="7"/>
      <c r="E101" s="7"/>
      <c r="F101" s="7"/>
      <c r="G101" s="7"/>
      <c r="H101" s="7"/>
      <c r="I101" s="7"/>
      <c r="J101" s="7"/>
      <c r="K101" s="7"/>
      <c r="L101" s="7"/>
      <c r="M101" s="7">
        <v>0</v>
      </c>
      <c r="N101" s="7"/>
      <c r="O101" s="7"/>
      <c r="P101" s="7"/>
      <c r="Q101" s="7">
        <v>0</v>
      </c>
      <c r="R101" s="7"/>
      <c r="S101" s="7"/>
      <c r="T101" s="7"/>
      <c r="U101" s="7">
        <v>0</v>
      </c>
      <c r="V101" s="7"/>
      <c r="W101" s="20">
        <f>D101+E101+F101+G101+H101+I101+J101+K101+L101+M101+N101+O101+P101+Q101+R101+S101+T101+U101+V101</f>
        <v>0</v>
      </c>
      <c r="X101" s="20">
        <f>D101+E101+F101+G101+H101+I101+J101+K101+L101+M101+N101+O101+P101+Q101+R101+S101+T101+U101+V101</f>
        <v>0</v>
      </c>
      <c r="Y101" s="20"/>
    </row>
    <row r="102" spans="1:25" s="17" customFormat="1" x14ac:dyDescent="0.2">
      <c r="A102" s="13" t="s">
        <v>165</v>
      </c>
      <c r="B102" s="14">
        <v>10</v>
      </c>
      <c r="C102" s="15" t="s">
        <v>166</v>
      </c>
      <c r="D102" s="16">
        <f>D103</f>
        <v>0</v>
      </c>
      <c r="E102" s="16">
        <f t="shared" ref="E102:W102" si="54">E103</f>
        <v>0</v>
      </c>
      <c r="F102" s="16">
        <f t="shared" si="54"/>
        <v>0</v>
      </c>
      <c r="G102" s="16">
        <f t="shared" si="54"/>
        <v>0</v>
      </c>
      <c r="H102" s="16">
        <f t="shared" si="54"/>
        <v>0</v>
      </c>
      <c r="I102" s="16">
        <f t="shared" si="54"/>
        <v>0</v>
      </c>
      <c r="J102" s="16">
        <f t="shared" si="54"/>
        <v>0</v>
      </c>
      <c r="K102" s="16">
        <f t="shared" si="54"/>
        <v>0</v>
      </c>
      <c r="L102" s="16">
        <f t="shared" si="54"/>
        <v>0</v>
      </c>
      <c r="M102" s="16">
        <f t="shared" si="54"/>
        <v>0</v>
      </c>
      <c r="N102" s="16">
        <f t="shared" si="54"/>
        <v>0</v>
      </c>
      <c r="O102" s="16">
        <f t="shared" si="54"/>
        <v>0</v>
      </c>
      <c r="P102" s="16">
        <f t="shared" si="54"/>
        <v>0</v>
      </c>
      <c r="Q102" s="16">
        <f t="shared" si="54"/>
        <v>0</v>
      </c>
      <c r="R102" s="16">
        <f t="shared" si="54"/>
        <v>0</v>
      </c>
      <c r="S102" s="16">
        <f t="shared" si="54"/>
        <v>0</v>
      </c>
      <c r="T102" s="16">
        <f t="shared" si="54"/>
        <v>0</v>
      </c>
      <c r="U102" s="16">
        <f t="shared" si="54"/>
        <v>0</v>
      </c>
      <c r="V102" s="16">
        <f t="shared" si="54"/>
        <v>0</v>
      </c>
      <c r="W102" s="16">
        <f t="shared" si="54"/>
        <v>0</v>
      </c>
      <c r="X102" s="16">
        <f t="shared" si="39"/>
        <v>0</v>
      </c>
      <c r="Y102" s="16">
        <f>Y103</f>
        <v>0</v>
      </c>
    </row>
    <row r="103" spans="1:25" s="26" customFormat="1" x14ac:dyDescent="0.2">
      <c r="A103" s="22" t="s">
        <v>167</v>
      </c>
      <c r="B103" s="23">
        <v>10</v>
      </c>
      <c r="C103" s="24" t="s">
        <v>168</v>
      </c>
      <c r="D103" s="25">
        <f>D104</f>
        <v>0</v>
      </c>
      <c r="E103" s="25">
        <f t="shared" ref="E103:W103" si="55">E104</f>
        <v>0</v>
      </c>
      <c r="F103" s="25">
        <f t="shared" si="55"/>
        <v>0</v>
      </c>
      <c r="G103" s="25">
        <f t="shared" si="55"/>
        <v>0</v>
      </c>
      <c r="H103" s="25">
        <f t="shared" si="55"/>
        <v>0</v>
      </c>
      <c r="I103" s="25">
        <f t="shared" si="55"/>
        <v>0</v>
      </c>
      <c r="J103" s="25">
        <f t="shared" si="55"/>
        <v>0</v>
      </c>
      <c r="K103" s="25">
        <f t="shared" si="55"/>
        <v>0</v>
      </c>
      <c r="L103" s="25">
        <f t="shared" si="55"/>
        <v>0</v>
      </c>
      <c r="M103" s="25">
        <f t="shared" si="55"/>
        <v>0</v>
      </c>
      <c r="N103" s="25">
        <f t="shared" si="55"/>
        <v>0</v>
      </c>
      <c r="O103" s="25">
        <f t="shared" si="55"/>
        <v>0</v>
      </c>
      <c r="P103" s="25">
        <f t="shared" si="55"/>
        <v>0</v>
      </c>
      <c r="Q103" s="25">
        <f t="shared" si="55"/>
        <v>0</v>
      </c>
      <c r="R103" s="25">
        <f t="shared" si="55"/>
        <v>0</v>
      </c>
      <c r="S103" s="25">
        <f t="shared" si="55"/>
        <v>0</v>
      </c>
      <c r="T103" s="25">
        <f t="shared" si="55"/>
        <v>0</v>
      </c>
      <c r="U103" s="25">
        <f t="shared" si="55"/>
        <v>0</v>
      </c>
      <c r="V103" s="25">
        <f t="shared" si="55"/>
        <v>0</v>
      </c>
      <c r="W103" s="25">
        <f t="shared" si="55"/>
        <v>0</v>
      </c>
      <c r="X103" s="25">
        <f t="shared" si="39"/>
        <v>0</v>
      </c>
      <c r="Y103" s="25">
        <f>Y104</f>
        <v>0</v>
      </c>
    </row>
    <row r="104" spans="1:25" x14ac:dyDescent="0.2">
      <c r="A104" s="31" t="s">
        <v>167</v>
      </c>
      <c r="B104" s="32">
        <v>10</v>
      </c>
      <c r="C104" s="33" t="s">
        <v>169</v>
      </c>
      <c r="D104" s="34"/>
      <c r="E104" s="34"/>
      <c r="F104" s="34"/>
      <c r="G104" s="34"/>
      <c r="H104" s="34"/>
      <c r="I104" s="34">
        <v>0</v>
      </c>
      <c r="J104" s="34"/>
      <c r="K104" s="34"/>
      <c r="L104" s="34"/>
      <c r="M104" s="34">
        <f>M105</f>
        <v>0</v>
      </c>
      <c r="N104" s="34"/>
      <c r="O104" s="34"/>
      <c r="P104" s="34">
        <v>0</v>
      </c>
      <c r="Q104" s="34">
        <f>Q105</f>
        <v>0</v>
      </c>
      <c r="R104" s="34"/>
      <c r="S104" s="34"/>
      <c r="T104" s="34"/>
      <c r="U104" s="34">
        <f>U105</f>
        <v>0</v>
      </c>
      <c r="V104" s="34"/>
      <c r="W104" s="35">
        <f>D104+E104+F104+G104+H104+I104+J104+K104+L104+M104+N104+O104+P104+Q104+R104+S104+T104+U104+V104</f>
        <v>0</v>
      </c>
      <c r="X104" s="35">
        <f t="shared" si="39"/>
        <v>0</v>
      </c>
      <c r="Y104" s="35">
        <f>W104-X104</f>
        <v>0</v>
      </c>
    </row>
    <row r="105" spans="1:25" s="48" customFormat="1" ht="22.5" x14ac:dyDescent="0.2">
      <c r="A105" s="49" t="s">
        <v>206</v>
      </c>
      <c r="B105" s="45">
        <v>10</v>
      </c>
      <c r="C105" s="46" t="s">
        <v>205</v>
      </c>
      <c r="D105" s="47"/>
      <c r="E105" s="47"/>
      <c r="F105" s="47"/>
      <c r="G105" s="47"/>
      <c r="H105" s="47"/>
      <c r="I105" s="47"/>
      <c r="J105" s="47"/>
      <c r="K105" s="47"/>
      <c r="L105" s="47"/>
      <c r="M105" s="47">
        <v>0</v>
      </c>
      <c r="N105" s="47"/>
      <c r="O105" s="47"/>
      <c r="P105" s="47"/>
      <c r="Q105" s="47">
        <v>0</v>
      </c>
      <c r="R105" s="47"/>
      <c r="S105" s="47"/>
      <c r="T105" s="47"/>
      <c r="U105" s="47">
        <v>0</v>
      </c>
      <c r="V105" s="47"/>
      <c r="W105" s="20">
        <f>D105+E105+F105+G105+H105+I105+J105+K105+L105+M105+N105+O105+P105+Q105+R105+S105+T105+U105+V105</f>
        <v>0</v>
      </c>
      <c r="X105" s="50">
        <f t="shared" si="39"/>
        <v>0</v>
      </c>
      <c r="Y105" s="51">
        <f>W105-X105</f>
        <v>0</v>
      </c>
    </row>
    <row r="106" spans="1:25" x14ac:dyDescent="0.2">
      <c r="A106" s="40" t="s">
        <v>227</v>
      </c>
      <c r="B106" s="41"/>
      <c r="C106" s="41"/>
      <c r="D106" s="42">
        <f>D3</f>
        <v>3238700</v>
      </c>
      <c r="E106" s="42">
        <f t="shared" ref="E106:V106" si="56">E3</f>
        <v>3488300</v>
      </c>
      <c r="F106" s="42">
        <f t="shared" si="56"/>
        <v>7187900</v>
      </c>
      <c r="G106" s="42">
        <f t="shared" si="56"/>
        <v>7365300</v>
      </c>
      <c r="H106" s="42">
        <f t="shared" si="56"/>
        <v>4000300</v>
      </c>
      <c r="I106" s="42">
        <f t="shared" si="56"/>
        <v>11779575</v>
      </c>
      <c r="J106" s="42">
        <f t="shared" si="56"/>
        <v>4952711</v>
      </c>
      <c r="K106" s="42">
        <f t="shared" si="56"/>
        <v>2601300</v>
      </c>
      <c r="L106" s="42">
        <f t="shared" si="56"/>
        <v>3902400</v>
      </c>
      <c r="M106" s="42">
        <f t="shared" si="56"/>
        <v>8097100</v>
      </c>
      <c r="N106" s="42">
        <f t="shared" si="56"/>
        <v>3397500</v>
      </c>
      <c r="O106" s="42">
        <f t="shared" si="56"/>
        <v>12393575</v>
      </c>
      <c r="P106" s="42">
        <f t="shared" si="56"/>
        <v>5871200</v>
      </c>
      <c r="Q106" s="42">
        <f t="shared" si="56"/>
        <v>93728400</v>
      </c>
      <c r="R106" s="42">
        <f t="shared" si="56"/>
        <v>7232700</v>
      </c>
      <c r="S106" s="42">
        <f t="shared" si="56"/>
        <v>2344100</v>
      </c>
      <c r="T106" s="42">
        <f t="shared" si="56"/>
        <v>12005275</v>
      </c>
      <c r="U106" s="42">
        <f t="shared" si="56"/>
        <v>18677975</v>
      </c>
      <c r="V106" s="42">
        <f t="shared" si="56"/>
        <v>3868700</v>
      </c>
      <c r="W106" s="43">
        <f>D106+E106+F106+G106+H106+I106+J106+K106+L106+M106+N106+O106+P106+Q106+R106+S106+T106+U106+V106</f>
        <v>216133011</v>
      </c>
      <c r="X106" s="43">
        <f t="shared" si="39"/>
        <v>216133011</v>
      </c>
      <c r="Y106" s="44">
        <f>W106-X106</f>
        <v>0</v>
      </c>
    </row>
    <row r="107" spans="1:25" ht="13.5" thickBot="1" x14ac:dyDescent="0.25">
      <c r="A107" s="36" t="s">
        <v>228</v>
      </c>
      <c r="B107" s="37"/>
      <c r="C107" s="37"/>
      <c r="D107" s="38">
        <f t="shared" ref="D107:W107" si="57">D106-D3</f>
        <v>0</v>
      </c>
      <c r="E107" s="38">
        <f t="shared" si="57"/>
        <v>0</v>
      </c>
      <c r="F107" s="38">
        <f t="shared" si="57"/>
        <v>0</v>
      </c>
      <c r="G107" s="38">
        <f t="shared" si="57"/>
        <v>0</v>
      </c>
      <c r="H107" s="38">
        <f t="shared" si="57"/>
        <v>0</v>
      </c>
      <c r="I107" s="38">
        <f t="shared" si="57"/>
        <v>0</v>
      </c>
      <c r="J107" s="38">
        <f t="shared" si="57"/>
        <v>0</v>
      </c>
      <c r="K107" s="38">
        <f t="shared" si="57"/>
        <v>0</v>
      </c>
      <c r="L107" s="38">
        <f t="shared" si="57"/>
        <v>0</v>
      </c>
      <c r="M107" s="38">
        <f t="shared" si="57"/>
        <v>0</v>
      </c>
      <c r="N107" s="38">
        <f t="shared" si="57"/>
        <v>0</v>
      </c>
      <c r="O107" s="38">
        <f t="shared" si="57"/>
        <v>0</v>
      </c>
      <c r="P107" s="38">
        <f t="shared" si="57"/>
        <v>0</v>
      </c>
      <c r="Q107" s="38">
        <f t="shared" si="57"/>
        <v>0</v>
      </c>
      <c r="R107" s="38">
        <f t="shared" si="57"/>
        <v>0</v>
      </c>
      <c r="S107" s="38">
        <f t="shared" si="57"/>
        <v>0</v>
      </c>
      <c r="T107" s="38">
        <f t="shared" si="57"/>
        <v>0</v>
      </c>
      <c r="U107" s="38">
        <f t="shared" si="57"/>
        <v>0</v>
      </c>
      <c r="V107" s="38">
        <f t="shared" si="57"/>
        <v>0</v>
      </c>
      <c r="W107" s="38">
        <f t="shared" si="57"/>
        <v>0</v>
      </c>
      <c r="X107" s="38">
        <f t="shared" si="39"/>
        <v>0</v>
      </c>
      <c r="Y107" s="39">
        <f>W107-X107</f>
        <v>0</v>
      </c>
    </row>
  </sheetData>
  <pageMargins left="0.78740157480314965" right="0.31496062992125984" top="0.43307086614173229" bottom="0.43307086614173229" header="0.39370078740157483" footer="0.39370078740157483"/>
  <pageSetup paperSize="9" scale="8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85546875" customWidth="1"/>
    <col min="5" max="11" width="12.5703125" customWidth="1"/>
    <col min="12" max="12" width="13" customWidth="1"/>
    <col min="13" max="16" width="12.5703125" customWidth="1"/>
    <col min="17" max="17" width="13.5703125" customWidth="1"/>
    <col min="18" max="23" width="12.5703125" customWidth="1"/>
    <col min="24" max="24" width="12.5703125" style="21" customWidth="1"/>
    <col min="25" max="25" width="12.5703125" customWidth="1"/>
  </cols>
  <sheetData>
    <row r="1" spans="1:25" ht="39.6" customHeight="1" x14ac:dyDescent="0.2">
      <c r="A1" s="2" t="s">
        <v>0</v>
      </c>
      <c r="B1" s="2" t="s">
        <v>1</v>
      </c>
      <c r="C1" s="2" t="s">
        <v>2</v>
      </c>
      <c r="D1" s="1" t="s">
        <v>183</v>
      </c>
      <c r="E1" s="1" t="s">
        <v>184</v>
      </c>
      <c r="F1" s="1" t="s">
        <v>185</v>
      </c>
      <c r="G1" s="1" t="s">
        <v>186</v>
      </c>
      <c r="H1" s="1" t="s">
        <v>187</v>
      </c>
      <c r="I1" s="1" t="s">
        <v>188</v>
      </c>
      <c r="J1" s="1" t="s">
        <v>189</v>
      </c>
      <c r="K1" s="1" t="s">
        <v>190</v>
      </c>
      <c r="L1" s="1" t="s">
        <v>191</v>
      </c>
      <c r="M1" s="1" t="s">
        <v>192</v>
      </c>
      <c r="N1" s="1" t="s">
        <v>193</v>
      </c>
      <c r="O1" s="1" t="s">
        <v>194</v>
      </c>
      <c r="P1" s="1" t="s">
        <v>195</v>
      </c>
      <c r="Q1" s="1" t="s">
        <v>196</v>
      </c>
      <c r="R1" s="1" t="s">
        <v>197</v>
      </c>
      <c r="S1" s="1" t="s">
        <v>198</v>
      </c>
      <c r="T1" s="1" t="s">
        <v>199</v>
      </c>
      <c r="U1" s="1" t="s">
        <v>200</v>
      </c>
      <c r="V1" s="1" t="s">
        <v>201</v>
      </c>
      <c r="W1" s="1" t="s">
        <v>202</v>
      </c>
      <c r="X1" s="18" t="s">
        <v>203</v>
      </c>
      <c r="Y1" s="1" t="s">
        <v>204</v>
      </c>
    </row>
    <row r="2" spans="1:25" ht="13.5" thickBot="1" x14ac:dyDescent="0.25">
      <c r="A2" s="2" t="s">
        <v>3</v>
      </c>
      <c r="B2" s="3" t="s">
        <v>4</v>
      </c>
      <c r="C2" s="3" t="s">
        <v>5</v>
      </c>
      <c r="D2" s="3" t="s">
        <v>6</v>
      </c>
      <c r="E2" s="3" t="s">
        <v>6</v>
      </c>
      <c r="F2" s="3" t="s">
        <v>6</v>
      </c>
      <c r="G2" s="3" t="s">
        <v>6</v>
      </c>
      <c r="H2" s="3" t="s">
        <v>6</v>
      </c>
      <c r="I2" s="3" t="s">
        <v>6</v>
      </c>
      <c r="J2" s="3" t="s">
        <v>6</v>
      </c>
      <c r="K2" s="3" t="s">
        <v>6</v>
      </c>
      <c r="L2" s="3" t="s">
        <v>6</v>
      </c>
      <c r="M2" s="3" t="s">
        <v>6</v>
      </c>
      <c r="N2" s="3" t="s">
        <v>6</v>
      </c>
      <c r="O2" s="3" t="s">
        <v>6</v>
      </c>
      <c r="P2" s="3" t="s">
        <v>6</v>
      </c>
      <c r="Q2" s="3" t="s">
        <v>6</v>
      </c>
      <c r="R2" s="3" t="s">
        <v>6</v>
      </c>
      <c r="S2" s="3" t="s">
        <v>6</v>
      </c>
      <c r="T2" s="3" t="s">
        <v>6</v>
      </c>
      <c r="U2" s="3" t="s">
        <v>6</v>
      </c>
      <c r="V2" s="3" t="s">
        <v>6</v>
      </c>
      <c r="W2" s="3" t="s">
        <v>6</v>
      </c>
      <c r="X2" s="19" t="s">
        <v>6</v>
      </c>
      <c r="Y2" s="3" t="s">
        <v>6</v>
      </c>
    </row>
    <row r="3" spans="1:25" s="12" customFormat="1" ht="22.5" x14ac:dyDescent="0.2">
      <c r="A3" s="8" t="s">
        <v>7</v>
      </c>
      <c r="B3" s="9">
        <v>10</v>
      </c>
      <c r="C3" s="10" t="s">
        <v>8</v>
      </c>
      <c r="D3" s="11">
        <f>D4+D81</f>
        <v>3306430</v>
      </c>
      <c r="E3" s="11">
        <f t="shared" ref="E3:W3" si="0">E4+E81</f>
        <v>3510230</v>
      </c>
      <c r="F3" s="11">
        <f t="shared" si="0"/>
        <v>7381930</v>
      </c>
      <c r="G3" s="11">
        <f t="shared" si="0"/>
        <v>7495230</v>
      </c>
      <c r="H3" s="11">
        <f t="shared" si="0"/>
        <v>3459430</v>
      </c>
      <c r="I3" s="11">
        <f t="shared" si="0"/>
        <v>12171095</v>
      </c>
      <c r="J3" s="11">
        <f t="shared" si="0"/>
        <v>5049030</v>
      </c>
      <c r="K3" s="11">
        <f t="shared" si="0"/>
        <v>2650730</v>
      </c>
      <c r="L3" s="11">
        <f t="shared" si="0"/>
        <v>3254230</v>
      </c>
      <c r="M3" s="11">
        <f t="shared" si="0"/>
        <v>6569030</v>
      </c>
      <c r="N3" s="11">
        <f t="shared" si="0"/>
        <v>3499230</v>
      </c>
      <c r="O3" s="11">
        <f t="shared" si="0"/>
        <v>12640195</v>
      </c>
      <c r="P3" s="11">
        <f t="shared" si="0"/>
        <v>5985730</v>
      </c>
      <c r="Q3" s="11">
        <f t="shared" si="0"/>
        <v>89002000</v>
      </c>
      <c r="R3" s="11">
        <f t="shared" si="0"/>
        <v>4591330</v>
      </c>
      <c r="S3" s="11">
        <f t="shared" si="0"/>
        <v>2383330</v>
      </c>
      <c r="T3" s="11">
        <f t="shared" si="0"/>
        <v>11486595</v>
      </c>
      <c r="U3" s="11">
        <f t="shared" si="0"/>
        <v>18357895</v>
      </c>
      <c r="V3" s="11">
        <f t="shared" si="0"/>
        <v>3932330</v>
      </c>
      <c r="W3" s="11">
        <f t="shared" si="0"/>
        <v>206726000</v>
      </c>
      <c r="X3" s="11">
        <f t="shared" ref="X3:X66" si="1">D3+E3+F3+G3+H3+I3+J3+K3+L3+M3+N3+O3+P3+Q3+R3+S3+T3+U3+V3</f>
        <v>206726000</v>
      </c>
      <c r="Y3" s="11">
        <f>Y4+Y81</f>
        <v>0</v>
      </c>
    </row>
    <row r="4" spans="1:25" s="12" customFormat="1" x14ac:dyDescent="0.2">
      <c r="A4" s="8" t="s">
        <v>9</v>
      </c>
      <c r="B4" s="9">
        <v>10</v>
      </c>
      <c r="C4" s="10" t="s">
        <v>10</v>
      </c>
      <c r="D4" s="11">
        <f>D5+D11+D17+D31+D42+D45+D49+D58+D65+D71+D78</f>
        <v>676100</v>
      </c>
      <c r="E4" s="11">
        <f t="shared" ref="E4:W4" si="2">E5+E11+E17+E31+E42+E45+E49+E58+E65+E71+E78</f>
        <v>1701300</v>
      </c>
      <c r="F4" s="11">
        <f t="shared" si="2"/>
        <v>3483300</v>
      </c>
      <c r="G4" s="11">
        <f t="shared" si="2"/>
        <v>2250500</v>
      </c>
      <c r="H4" s="11">
        <f t="shared" si="2"/>
        <v>1322100</v>
      </c>
      <c r="I4" s="11">
        <f t="shared" si="2"/>
        <v>4878100</v>
      </c>
      <c r="J4" s="11">
        <f t="shared" si="2"/>
        <v>2235200</v>
      </c>
      <c r="K4" s="11">
        <f t="shared" si="2"/>
        <v>630300</v>
      </c>
      <c r="L4" s="11">
        <f t="shared" si="2"/>
        <v>1480400</v>
      </c>
      <c r="M4" s="11">
        <f t="shared" si="2"/>
        <v>3468900</v>
      </c>
      <c r="N4" s="11">
        <f t="shared" si="2"/>
        <v>1533000</v>
      </c>
      <c r="O4" s="11">
        <f t="shared" si="2"/>
        <v>7949000</v>
      </c>
      <c r="P4" s="11">
        <f t="shared" si="2"/>
        <v>2027700</v>
      </c>
      <c r="Q4" s="11">
        <f t="shared" si="2"/>
        <v>57763200</v>
      </c>
      <c r="R4" s="11">
        <f t="shared" si="2"/>
        <v>2492700</v>
      </c>
      <c r="S4" s="11">
        <f t="shared" si="2"/>
        <v>1135700</v>
      </c>
      <c r="T4" s="11">
        <f t="shared" si="2"/>
        <v>4599900</v>
      </c>
      <c r="U4" s="11">
        <f t="shared" si="2"/>
        <v>10461500</v>
      </c>
      <c r="V4" s="11">
        <f t="shared" si="2"/>
        <v>1029600</v>
      </c>
      <c r="W4" s="11">
        <f t="shared" si="2"/>
        <v>111118500</v>
      </c>
      <c r="X4" s="11">
        <f t="shared" si="1"/>
        <v>111118500</v>
      </c>
      <c r="Y4" s="11">
        <f>Y5+Y11+Y17+Y31+Y42+Y45+Y49+Y58+Y65+Y71+Y78</f>
        <v>0</v>
      </c>
    </row>
    <row r="5" spans="1:25" s="17" customFormat="1" x14ac:dyDescent="0.2">
      <c r="A5" s="13" t="s">
        <v>11</v>
      </c>
      <c r="B5" s="14">
        <v>10</v>
      </c>
      <c r="C5" s="15" t="s">
        <v>12</v>
      </c>
      <c r="D5" s="16">
        <f>D6</f>
        <v>146000</v>
      </c>
      <c r="E5" s="16">
        <f t="shared" ref="E5:W5" si="3">E6</f>
        <v>719000</v>
      </c>
      <c r="F5" s="16">
        <f t="shared" si="3"/>
        <v>677000</v>
      </c>
      <c r="G5" s="16">
        <f t="shared" si="3"/>
        <v>478000</v>
      </c>
      <c r="H5" s="16">
        <f t="shared" si="3"/>
        <v>338000</v>
      </c>
      <c r="I5" s="16">
        <f t="shared" si="3"/>
        <v>860000</v>
      </c>
      <c r="J5" s="16">
        <f t="shared" si="3"/>
        <v>667000</v>
      </c>
      <c r="K5" s="16">
        <f t="shared" si="3"/>
        <v>99000</v>
      </c>
      <c r="L5" s="16">
        <f t="shared" si="3"/>
        <v>555000</v>
      </c>
      <c r="M5" s="16">
        <f t="shared" si="3"/>
        <v>698000</v>
      </c>
      <c r="N5" s="16">
        <f t="shared" si="3"/>
        <v>302000</v>
      </c>
      <c r="O5" s="16">
        <f t="shared" si="3"/>
        <v>2624000</v>
      </c>
      <c r="P5" s="16">
        <f t="shared" si="3"/>
        <v>669000</v>
      </c>
      <c r="Q5" s="16">
        <f t="shared" si="3"/>
        <v>22202000</v>
      </c>
      <c r="R5" s="16">
        <f t="shared" si="3"/>
        <v>335000</v>
      </c>
      <c r="S5" s="16">
        <f t="shared" si="3"/>
        <v>561000</v>
      </c>
      <c r="T5" s="16">
        <f t="shared" si="3"/>
        <v>2269000</v>
      </c>
      <c r="U5" s="16">
        <f t="shared" si="3"/>
        <v>5603000</v>
      </c>
      <c r="V5" s="16">
        <f t="shared" si="3"/>
        <v>154000</v>
      </c>
      <c r="W5" s="16">
        <f t="shared" si="3"/>
        <v>39956000</v>
      </c>
      <c r="X5" s="16">
        <f t="shared" si="1"/>
        <v>39956000</v>
      </c>
      <c r="Y5" s="16">
        <f>Y6</f>
        <v>0</v>
      </c>
    </row>
    <row r="6" spans="1:25" s="26" customFormat="1" x14ac:dyDescent="0.2">
      <c r="A6" s="22" t="s">
        <v>13</v>
      </c>
      <c r="B6" s="23">
        <v>10</v>
      </c>
      <c r="C6" s="24" t="s">
        <v>14</v>
      </c>
      <c r="D6" s="25">
        <f>D7+D9+D10</f>
        <v>146000</v>
      </c>
      <c r="E6" s="25">
        <f t="shared" ref="E6:W6" si="4">E7+E9+E10</f>
        <v>719000</v>
      </c>
      <c r="F6" s="25">
        <f t="shared" si="4"/>
        <v>677000</v>
      </c>
      <c r="G6" s="25">
        <f t="shared" si="4"/>
        <v>478000</v>
      </c>
      <c r="H6" s="25">
        <f t="shared" si="4"/>
        <v>338000</v>
      </c>
      <c r="I6" s="25">
        <f t="shared" si="4"/>
        <v>860000</v>
      </c>
      <c r="J6" s="25">
        <f t="shared" si="4"/>
        <v>667000</v>
      </c>
      <c r="K6" s="25">
        <f t="shared" si="4"/>
        <v>99000</v>
      </c>
      <c r="L6" s="25">
        <f t="shared" si="4"/>
        <v>555000</v>
      </c>
      <c r="M6" s="25">
        <f t="shared" si="4"/>
        <v>698000</v>
      </c>
      <c r="N6" s="25">
        <f t="shared" si="4"/>
        <v>302000</v>
      </c>
      <c r="O6" s="25">
        <f t="shared" si="4"/>
        <v>2624000</v>
      </c>
      <c r="P6" s="25">
        <f t="shared" si="4"/>
        <v>669000</v>
      </c>
      <c r="Q6" s="25">
        <f t="shared" si="4"/>
        <v>22202000</v>
      </c>
      <c r="R6" s="25">
        <f t="shared" si="4"/>
        <v>335000</v>
      </c>
      <c r="S6" s="25">
        <f t="shared" si="4"/>
        <v>561000</v>
      </c>
      <c r="T6" s="25">
        <f t="shared" si="4"/>
        <v>2269000</v>
      </c>
      <c r="U6" s="25">
        <f t="shared" si="4"/>
        <v>5603000</v>
      </c>
      <c r="V6" s="25">
        <f t="shared" si="4"/>
        <v>154000</v>
      </c>
      <c r="W6" s="25">
        <f t="shared" si="4"/>
        <v>39956000</v>
      </c>
      <c r="X6" s="25">
        <f t="shared" si="1"/>
        <v>39956000</v>
      </c>
      <c r="Y6" s="25">
        <f>Y7+Y9+Y10</f>
        <v>0</v>
      </c>
    </row>
    <row r="7" spans="1:25" s="21" customFormat="1" ht="35.25" customHeight="1" x14ac:dyDescent="0.2">
      <c r="A7" s="27" t="s">
        <v>15</v>
      </c>
      <c r="B7" s="28">
        <v>10</v>
      </c>
      <c r="C7" s="29" t="s">
        <v>16</v>
      </c>
      <c r="D7" s="20">
        <f>D8</f>
        <v>146000</v>
      </c>
      <c r="E7" s="20">
        <f t="shared" ref="E7:W7" si="5">E8</f>
        <v>719000</v>
      </c>
      <c r="F7" s="20">
        <f t="shared" si="5"/>
        <v>677000</v>
      </c>
      <c r="G7" s="20">
        <f t="shared" si="5"/>
        <v>478000</v>
      </c>
      <c r="H7" s="20">
        <f t="shared" si="5"/>
        <v>338000</v>
      </c>
      <c r="I7" s="20">
        <f t="shared" si="5"/>
        <v>860000</v>
      </c>
      <c r="J7" s="20">
        <f t="shared" si="5"/>
        <v>667000</v>
      </c>
      <c r="K7" s="20">
        <f t="shared" si="5"/>
        <v>99000</v>
      </c>
      <c r="L7" s="20">
        <f t="shared" si="5"/>
        <v>555000</v>
      </c>
      <c r="M7" s="20">
        <f t="shared" si="5"/>
        <v>698000</v>
      </c>
      <c r="N7" s="20">
        <f t="shared" si="5"/>
        <v>302000</v>
      </c>
      <c r="O7" s="20">
        <f t="shared" si="5"/>
        <v>2624000</v>
      </c>
      <c r="P7" s="20">
        <f t="shared" si="5"/>
        <v>669000</v>
      </c>
      <c r="Q7" s="20">
        <f t="shared" si="5"/>
        <v>22202000</v>
      </c>
      <c r="R7" s="20">
        <f t="shared" si="5"/>
        <v>335000</v>
      </c>
      <c r="S7" s="20">
        <f t="shared" si="5"/>
        <v>561000</v>
      </c>
      <c r="T7" s="20">
        <f t="shared" si="5"/>
        <v>2269000</v>
      </c>
      <c r="U7" s="20">
        <f t="shared" si="5"/>
        <v>5603000</v>
      </c>
      <c r="V7" s="20">
        <f t="shared" si="5"/>
        <v>154000</v>
      </c>
      <c r="W7" s="20">
        <f t="shared" si="5"/>
        <v>39956000</v>
      </c>
      <c r="X7" s="20">
        <f t="shared" si="1"/>
        <v>39956000</v>
      </c>
      <c r="Y7" s="20">
        <f>W7-X7</f>
        <v>0</v>
      </c>
    </row>
    <row r="8" spans="1:25" s="21" customFormat="1" ht="35.25" customHeight="1" x14ac:dyDescent="0.2">
      <c r="A8" s="27" t="s">
        <v>15</v>
      </c>
      <c r="B8" s="28">
        <v>10</v>
      </c>
      <c r="C8" s="29" t="s">
        <v>214</v>
      </c>
      <c r="D8" s="20">
        <v>146000</v>
      </c>
      <c r="E8" s="20">
        <v>719000</v>
      </c>
      <c r="F8" s="20">
        <v>677000</v>
      </c>
      <c r="G8" s="20">
        <v>478000</v>
      </c>
      <c r="H8" s="20">
        <v>338000</v>
      </c>
      <c r="I8" s="20">
        <v>860000</v>
      </c>
      <c r="J8" s="20">
        <v>667000</v>
      </c>
      <c r="K8" s="20">
        <v>99000</v>
      </c>
      <c r="L8" s="20">
        <v>555000</v>
      </c>
      <c r="M8" s="20">
        <v>698000</v>
      </c>
      <c r="N8" s="20">
        <v>302000</v>
      </c>
      <c r="O8" s="20">
        <v>2624000</v>
      </c>
      <c r="P8" s="20">
        <v>669000</v>
      </c>
      <c r="Q8" s="20">
        <v>22202000</v>
      </c>
      <c r="R8" s="20">
        <v>335000</v>
      </c>
      <c r="S8" s="20">
        <v>561000</v>
      </c>
      <c r="T8" s="20">
        <v>2269000</v>
      </c>
      <c r="U8" s="20">
        <v>5603000</v>
      </c>
      <c r="V8" s="20">
        <v>154000</v>
      </c>
      <c r="W8" s="20">
        <f>D8+E8+F8+G8+H8+I8+J8+K8+L8+M8+N8+O8+P8+Q8+R8+S8+T8+U8+V8</f>
        <v>39956000</v>
      </c>
      <c r="X8" s="20">
        <f>D8+E8+F8+G8+H8+I8+J8+K8+L8+M8+N8+O8+P8+Q8+R8+S8+T8+U8+V8</f>
        <v>39956000</v>
      </c>
      <c r="Y8" s="20">
        <f>W8-X8</f>
        <v>0</v>
      </c>
    </row>
    <row r="9" spans="1:25" ht="56.25" x14ac:dyDescent="0.2">
      <c r="A9" s="4" t="s">
        <v>17</v>
      </c>
      <c r="B9" s="5">
        <v>10</v>
      </c>
      <c r="C9" s="6" t="s">
        <v>18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20">
        <f>D9+E9+F9+G9+H9+I9+J9+K9+L9+M9+N9+O9+P9+Q9+R9+S9+T9+U9+V9</f>
        <v>0</v>
      </c>
      <c r="X9" s="20">
        <f t="shared" si="1"/>
        <v>0</v>
      </c>
      <c r="Y9" s="20">
        <f>W9-X9</f>
        <v>0</v>
      </c>
    </row>
    <row r="10" spans="1:25" ht="22.5" x14ac:dyDescent="0.2">
      <c r="A10" s="4" t="s">
        <v>19</v>
      </c>
      <c r="B10" s="5">
        <v>10</v>
      </c>
      <c r="C10" s="6" t="s">
        <v>20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20">
        <f>D10+E10+F10+G10+H10+I10+J10+K10+L10+M10+N10+O10+P10+Q10+R10+S10+T10+U10+V10</f>
        <v>0</v>
      </c>
      <c r="X10" s="20">
        <f t="shared" si="1"/>
        <v>0</v>
      </c>
      <c r="Y10" s="20">
        <f>W10-X10</f>
        <v>0</v>
      </c>
    </row>
    <row r="11" spans="1:25" s="17" customFormat="1" ht="22.5" x14ac:dyDescent="0.2">
      <c r="A11" s="13" t="s">
        <v>21</v>
      </c>
      <c r="B11" s="14">
        <v>10</v>
      </c>
      <c r="C11" s="15" t="s">
        <v>22</v>
      </c>
      <c r="D11" s="16">
        <f>D12</f>
        <v>366600</v>
      </c>
      <c r="E11" s="16">
        <f t="shared" ref="E11:W11" si="6">E12</f>
        <v>497300</v>
      </c>
      <c r="F11" s="16">
        <f t="shared" si="6"/>
        <v>1257300</v>
      </c>
      <c r="G11" s="16">
        <f t="shared" si="6"/>
        <v>637500</v>
      </c>
      <c r="H11" s="16">
        <f t="shared" si="6"/>
        <v>298600</v>
      </c>
      <c r="I11" s="16">
        <f t="shared" si="6"/>
        <v>2767100</v>
      </c>
      <c r="J11" s="16">
        <f t="shared" si="6"/>
        <v>936200</v>
      </c>
      <c r="K11" s="16">
        <f t="shared" si="6"/>
        <v>221800</v>
      </c>
      <c r="L11" s="16">
        <f t="shared" si="6"/>
        <v>461400</v>
      </c>
      <c r="M11" s="16">
        <f t="shared" si="6"/>
        <v>732400</v>
      </c>
      <c r="N11" s="16">
        <f t="shared" si="6"/>
        <v>678000</v>
      </c>
      <c r="O11" s="16">
        <f t="shared" si="6"/>
        <v>1126000</v>
      </c>
      <c r="P11" s="16">
        <f t="shared" si="6"/>
        <v>605700</v>
      </c>
      <c r="Q11" s="16">
        <f t="shared" si="6"/>
        <v>7957700</v>
      </c>
      <c r="R11" s="16">
        <f t="shared" si="6"/>
        <v>515200</v>
      </c>
      <c r="S11" s="16">
        <f t="shared" si="6"/>
        <v>180700</v>
      </c>
      <c r="T11" s="16">
        <f t="shared" si="6"/>
        <v>1084900</v>
      </c>
      <c r="U11" s="16">
        <f t="shared" si="6"/>
        <v>2450500</v>
      </c>
      <c r="V11" s="16">
        <f t="shared" si="6"/>
        <v>289600</v>
      </c>
      <c r="W11" s="16">
        <f t="shared" si="6"/>
        <v>23064500</v>
      </c>
      <c r="X11" s="16">
        <f t="shared" si="1"/>
        <v>23064500</v>
      </c>
      <c r="Y11" s="16">
        <f>Y12</f>
        <v>0</v>
      </c>
    </row>
    <row r="12" spans="1:25" s="26" customFormat="1" ht="22.5" x14ac:dyDescent="0.2">
      <c r="A12" s="22" t="s">
        <v>23</v>
      </c>
      <c r="B12" s="23">
        <v>10</v>
      </c>
      <c r="C12" s="24" t="s">
        <v>24</v>
      </c>
      <c r="D12" s="25">
        <f>D13+D14+D15+D16</f>
        <v>366600</v>
      </c>
      <c r="E12" s="25">
        <f t="shared" ref="E12:W12" si="7">E13+E14+E15+E16</f>
        <v>497300</v>
      </c>
      <c r="F12" s="25">
        <f t="shared" si="7"/>
        <v>1257300</v>
      </c>
      <c r="G12" s="25">
        <f t="shared" si="7"/>
        <v>637500</v>
      </c>
      <c r="H12" s="25">
        <f t="shared" si="7"/>
        <v>298600</v>
      </c>
      <c r="I12" s="25">
        <f t="shared" si="7"/>
        <v>2767100</v>
      </c>
      <c r="J12" s="25">
        <f t="shared" si="7"/>
        <v>936200</v>
      </c>
      <c r="K12" s="25">
        <f t="shared" si="7"/>
        <v>221800</v>
      </c>
      <c r="L12" s="25">
        <f t="shared" si="7"/>
        <v>461400</v>
      </c>
      <c r="M12" s="25">
        <f t="shared" si="7"/>
        <v>732400</v>
      </c>
      <c r="N12" s="25">
        <f t="shared" si="7"/>
        <v>678000</v>
      </c>
      <c r="O12" s="25">
        <f t="shared" si="7"/>
        <v>1126000</v>
      </c>
      <c r="P12" s="25">
        <f t="shared" si="7"/>
        <v>605700</v>
      </c>
      <c r="Q12" s="25">
        <f t="shared" si="7"/>
        <v>7957700</v>
      </c>
      <c r="R12" s="25">
        <f t="shared" si="7"/>
        <v>515200</v>
      </c>
      <c r="S12" s="25">
        <f t="shared" si="7"/>
        <v>180700</v>
      </c>
      <c r="T12" s="25">
        <f t="shared" si="7"/>
        <v>1084900</v>
      </c>
      <c r="U12" s="25">
        <f t="shared" si="7"/>
        <v>2450500</v>
      </c>
      <c r="V12" s="25">
        <f t="shared" si="7"/>
        <v>289600</v>
      </c>
      <c r="W12" s="25">
        <f t="shared" si="7"/>
        <v>23064500</v>
      </c>
      <c r="X12" s="25">
        <f t="shared" si="1"/>
        <v>23064500</v>
      </c>
      <c r="Y12" s="25">
        <f>Y13+Y14+Y15+Y16</f>
        <v>0</v>
      </c>
    </row>
    <row r="13" spans="1:25" ht="33.75" x14ac:dyDescent="0.2">
      <c r="A13" s="4" t="s">
        <v>25</v>
      </c>
      <c r="B13" s="5">
        <v>10</v>
      </c>
      <c r="C13" s="6" t="s">
        <v>26</v>
      </c>
      <c r="D13" s="7">
        <v>137400</v>
      </c>
      <c r="E13" s="7">
        <v>186400</v>
      </c>
      <c r="F13" s="7">
        <v>471200</v>
      </c>
      <c r="G13" s="7">
        <v>238900</v>
      </c>
      <c r="H13" s="7">
        <v>111900</v>
      </c>
      <c r="I13" s="7">
        <v>1037000</v>
      </c>
      <c r="J13" s="7">
        <v>350800</v>
      </c>
      <c r="K13" s="7">
        <v>83100</v>
      </c>
      <c r="L13" s="7">
        <v>172900</v>
      </c>
      <c r="M13" s="7">
        <v>274500</v>
      </c>
      <c r="N13" s="7">
        <v>254100</v>
      </c>
      <c r="O13" s="7">
        <v>422000</v>
      </c>
      <c r="P13" s="7">
        <v>227000</v>
      </c>
      <c r="Q13" s="7">
        <v>2982300</v>
      </c>
      <c r="R13" s="7">
        <v>193100</v>
      </c>
      <c r="S13" s="7">
        <v>67700</v>
      </c>
      <c r="T13" s="7">
        <v>406600</v>
      </c>
      <c r="U13" s="7">
        <v>918400</v>
      </c>
      <c r="V13" s="7">
        <v>108500</v>
      </c>
      <c r="W13" s="20">
        <f>D13+E13+F13+G13+H13+I13+J13+K13+L13+M13+N13+O13+P13+Q13+R13+S13+T13+U13+V13</f>
        <v>8643800</v>
      </c>
      <c r="X13" s="20">
        <f t="shared" si="1"/>
        <v>8643800</v>
      </c>
      <c r="Y13" s="20">
        <f>W13-X13</f>
        <v>0</v>
      </c>
    </row>
    <row r="14" spans="1:25" ht="45" x14ac:dyDescent="0.2">
      <c r="A14" s="4" t="s">
        <v>27</v>
      </c>
      <c r="B14" s="5">
        <v>10</v>
      </c>
      <c r="C14" s="6" t="s">
        <v>28</v>
      </c>
      <c r="D14" s="7">
        <v>1000</v>
      </c>
      <c r="E14" s="7">
        <v>1300</v>
      </c>
      <c r="F14" s="7">
        <v>3300</v>
      </c>
      <c r="G14" s="7">
        <v>1700</v>
      </c>
      <c r="H14" s="7">
        <v>800</v>
      </c>
      <c r="I14" s="7">
        <v>7300</v>
      </c>
      <c r="J14" s="7">
        <v>2500</v>
      </c>
      <c r="K14" s="7">
        <v>600</v>
      </c>
      <c r="L14" s="7">
        <v>1200</v>
      </c>
      <c r="M14" s="7">
        <v>1900</v>
      </c>
      <c r="N14" s="7">
        <v>1800</v>
      </c>
      <c r="O14" s="7">
        <v>3000</v>
      </c>
      <c r="P14" s="7">
        <v>1600</v>
      </c>
      <c r="Q14" s="7">
        <v>20900</v>
      </c>
      <c r="R14" s="7">
        <v>1300</v>
      </c>
      <c r="S14" s="7">
        <v>500</v>
      </c>
      <c r="T14" s="7">
        <v>2800</v>
      </c>
      <c r="U14" s="7">
        <v>6400</v>
      </c>
      <c r="V14" s="7">
        <v>800</v>
      </c>
      <c r="W14" s="20">
        <f>D14+E14+F14+G14+H14+I14+J14+K14+L14+M14+N14+O14+P14+Q14+R14+S14+T14+U14+V14</f>
        <v>60700</v>
      </c>
      <c r="X14" s="20">
        <f t="shared" si="1"/>
        <v>60700</v>
      </c>
      <c r="Y14" s="20">
        <f>W14-X14</f>
        <v>0</v>
      </c>
    </row>
    <row r="15" spans="1:25" ht="33.75" x14ac:dyDescent="0.2">
      <c r="A15" s="4" t="s">
        <v>29</v>
      </c>
      <c r="B15" s="5">
        <v>10</v>
      </c>
      <c r="C15" s="6" t="s">
        <v>30</v>
      </c>
      <c r="D15" s="7">
        <v>246800</v>
      </c>
      <c r="E15" s="7">
        <v>334800</v>
      </c>
      <c r="F15" s="7">
        <v>846600</v>
      </c>
      <c r="G15" s="7">
        <v>429300</v>
      </c>
      <c r="H15" s="7">
        <v>201100</v>
      </c>
      <c r="I15" s="7">
        <v>1863200</v>
      </c>
      <c r="J15" s="7">
        <v>630400</v>
      </c>
      <c r="K15" s="7">
        <v>149300</v>
      </c>
      <c r="L15" s="7">
        <v>310700</v>
      </c>
      <c r="M15" s="7">
        <v>493200</v>
      </c>
      <c r="N15" s="7">
        <v>456500</v>
      </c>
      <c r="O15" s="7">
        <v>758100</v>
      </c>
      <c r="P15" s="7">
        <v>407800</v>
      </c>
      <c r="Q15" s="7">
        <v>5358300</v>
      </c>
      <c r="R15" s="7">
        <v>346900</v>
      </c>
      <c r="S15" s="7">
        <v>121700</v>
      </c>
      <c r="T15" s="7">
        <v>730500</v>
      </c>
      <c r="U15" s="7">
        <v>1650000</v>
      </c>
      <c r="V15" s="7">
        <v>195000</v>
      </c>
      <c r="W15" s="20">
        <f>D15+E15+F15+G15+H15+I15+J15+K15+L15+M15+N15+O15+P15+Q15+R15+S15+T15+U15+V15</f>
        <v>15530200</v>
      </c>
      <c r="X15" s="20">
        <f t="shared" si="1"/>
        <v>15530200</v>
      </c>
      <c r="Y15" s="20">
        <f>W15-X15</f>
        <v>0</v>
      </c>
    </row>
    <row r="16" spans="1:25" ht="33.75" x14ac:dyDescent="0.2">
      <c r="A16" s="4" t="s">
        <v>31</v>
      </c>
      <c r="B16" s="5">
        <v>10</v>
      </c>
      <c r="C16" s="6" t="s">
        <v>32</v>
      </c>
      <c r="D16" s="7">
        <v>-18600</v>
      </c>
      <c r="E16" s="7">
        <v>-25200</v>
      </c>
      <c r="F16" s="7">
        <v>-63800</v>
      </c>
      <c r="G16" s="7">
        <v>-32400</v>
      </c>
      <c r="H16" s="7">
        <v>-15200</v>
      </c>
      <c r="I16" s="7">
        <v>-140400</v>
      </c>
      <c r="J16" s="7">
        <v>-47500</v>
      </c>
      <c r="K16" s="7">
        <v>-11200</v>
      </c>
      <c r="L16" s="7">
        <v>-23400</v>
      </c>
      <c r="M16" s="7">
        <v>-37200</v>
      </c>
      <c r="N16" s="7">
        <v>-34400</v>
      </c>
      <c r="O16" s="7">
        <v>-57100</v>
      </c>
      <c r="P16" s="7">
        <v>-30700</v>
      </c>
      <c r="Q16" s="7">
        <v>-403800</v>
      </c>
      <c r="R16" s="7">
        <v>-26100</v>
      </c>
      <c r="S16" s="7">
        <v>-9200</v>
      </c>
      <c r="T16" s="7">
        <v>-55000</v>
      </c>
      <c r="U16" s="7">
        <v>-124300</v>
      </c>
      <c r="V16" s="7">
        <v>-14700</v>
      </c>
      <c r="W16" s="20">
        <f>D16+E16+F16+G16+H16+I16+J16+K16+L16+M16+N16+O16+P16+Q16+R16+S16+T16+U16+V16</f>
        <v>-1170200</v>
      </c>
      <c r="X16" s="20">
        <f t="shared" si="1"/>
        <v>-1170200</v>
      </c>
      <c r="Y16" s="20">
        <f>W16-X16</f>
        <v>0</v>
      </c>
    </row>
    <row r="17" spans="1:25" s="17" customFormat="1" x14ac:dyDescent="0.2">
      <c r="A17" s="13" t="s">
        <v>33</v>
      </c>
      <c r="B17" s="14">
        <v>10</v>
      </c>
      <c r="C17" s="15" t="s">
        <v>34</v>
      </c>
      <c r="D17" s="16">
        <f>D18+D27</f>
        <v>7500</v>
      </c>
      <c r="E17" s="16">
        <f t="shared" ref="E17:W17" si="8">E18+E27</f>
        <v>0</v>
      </c>
      <c r="F17" s="16">
        <f t="shared" si="8"/>
        <v>1000</v>
      </c>
      <c r="G17" s="16">
        <f t="shared" si="8"/>
        <v>202000</v>
      </c>
      <c r="H17" s="16">
        <f t="shared" si="8"/>
        <v>48500</v>
      </c>
      <c r="I17" s="16">
        <f t="shared" si="8"/>
        <v>116000</v>
      </c>
      <c r="J17" s="16">
        <f t="shared" si="8"/>
        <v>8000</v>
      </c>
      <c r="K17" s="16">
        <f t="shared" si="8"/>
        <v>18500</v>
      </c>
      <c r="L17" s="16">
        <f t="shared" si="8"/>
        <v>0</v>
      </c>
      <c r="M17" s="16">
        <f t="shared" si="8"/>
        <v>1035500</v>
      </c>
      <c r="N17" s="16">
        <f t="shared" si="8"/>
        <v>0</v>
      </c>
      <c r="O17" s="16">
        <f t="shared" si="8"/>
        <v>1401000</v>
      </c>
      <c r="P17" s="16">
        <f t="shared" si="8"/>
        <v>22000</v>
      </c>
      <c r="Q17" s="16">
        <f t="shared" si="8"/>
        <v>2108500</v>
      </c>
      <c r="R17" s="16">
        <f t="shared" si="8"/>
        <v>42500</v>
      </c>
      <c r="S17" s="16">
        <f t="shared" si="8"/>
        <v>0</v>
      </c>
      <c r="T17" s="16">
        <f t="shared" si="8"/>
        <v>31000</v>
      </c>
      <c r="U17" s="16">
        <f t="shared" si="8"/>
        <v>98000</v>
      </c>
      <c r="V17" s="16">
        <f t="shared" si="8"/>
        <v>0</v>
      </c>
      <c r="W17" s="16">
        <f t="shared" si="8"/>
        <v>5140000</v>
      </c>
      <c r="X17" s="16">
        <f t="shared" si="1"/>
        <v>5140000</v>
      </c>
      <c r="Y17" s="16">
        <f>Y18+Y27</f>
        <v>0</v>
      </c>
    </row>
    <row r="18" spans="1:25" s="26" customFormat="1" x14ac:dyDescent="0.2">
      <c r="A18" s="22" t="s">
        <v>35</v>
      </c>
      <c r="B18" s="23">
        <v>10</v>
      </c>
      <c r="C18" s="24" t="s">
        <v>36</v>
      </c>
      <c r="D18" s="25">
        <f>D19+D23</f>
        <v>0</v>
      </c>
      <c r="E18" s="25">
        <f t="shared" ref="E18:W18" si="9">E19+E23</f>
        <v>0</v>
      </c>
      <c r="F18" s="25">
        <f t="shared" si="9"/>
        <v>0</v>
      </c>
      <c r="G18" s="25">
        <f t="shared" si="9"/>
        <v>10000</v>
      </c>
      <c r="H18" s="25">
        <f t="shared" si="9"/>
        <v>0</v>
      </c>
      <c r="I18" s="25">
        <f t="shared" si="9"/>
        <v>0</v>
      </c>
      <c r="J18" s="25">
        <f t="shared" si="9"/>
        <v>2000</v>
      </c>
      <c r="K18" s="25">
        <f t="shared" si="9"/>
        <v>0</v>
      </c>
      <c r="L18" s="25">
        <f t="shared" si="9"/>
        <v>0</v>
      </c>
      <c r="M18" s="25">
        <f t="shared" si="9"/>
        <v>213000</v>
      </c>
      <c r="N18" s="25">
        <f t="shared" si="9"/>
        <v>0</v>
      </c>
      <c r="O18" s="25">
        <f t="shared" si="9"/>
        <v>733000</v>
      </c>
      <c r="P18" s="25">
        <f t="shared" si="9"/>
        <v>21000</v>
      </c>
      <c r="Q18" s="25">
        <f t="shared" si="9"/>
        <v>1650000</v>
      </c>
      <c r="R18" s="25">
        <f t="shared" si="9"/>
        <v>20000</v>
      </c>
      <c r="S18" s="25">
        <f t="shared" si="9"/>
        <v>0</v>
      </c>
      <c r="T18" s="25">
        <f t="shared" si="9"/>
        <v>31000</v>
      </c>
      <c r="U18" s="25">
        <f t="shared" si="9"/>
        <v>82000</v>
      </c>
      <c r="V18" s="25">
        <f t="shared" si="9"/>
        <v>0</v>
      </c>
      <c r="W18" s="25">
        <f t="shared" si="9"/>
        <v>2762000</v>
      </c>
      <c r="X18" s="25">
        <f t="shared" si="1"/>
        <v>2762000</v>
      </c>
      <c r="Y18" s="25">
        <f>Y19+Y23</f>
        <v>0</v>
      </c>
    </row>
    <row r="19" spans="1:25" s="26" customFormat="1" ht="22.5" x14ac:dyDescent="0.2">
      <c r="A19" s="22" t="s">
        <v>37</v>
      </c>
      <c r="B19" s="23">
        <v>10</v>
      </c>
      <c r="C19" s="24" t="s">
        <v>38</v>
      </c>
      <c r="D19" s="25">
        <f>D20+D22</f>
        <v>0</v>
      </c>
      <c r="E19" s="25">
        <f t="shared" ref="E19:W19" si="10">E20+E22</f>
        <v>0</v>
      </c>
      <c r="F19" s="25">
        <f t="shared" si="10"/>
        <v>0</v>
      </c>
      <c r="G19" s="25">
        <f t="shared" si="10"/>
        <v>10000</v>
      </c>
      <c r="H19" s="25">
        <f t="shared" si="10"/>
        <v>0</v>
      </c>
      <c r="I19" s="25">
        <f t="shared" si="10"/>
        <v>0</v>
      </c>
      <c r="J19" s="25">
        <f t="shared" si="10"/>
        <v>2000</v>
      </c>
      <c r="K19" s="25">
        <f t="shared" si="10"/>
        <v>0</v>
      </c>
      <c r="L19" s="25">
        <f t="shared" si="10"/>
        <v>0</v>
      </c>
      <c r="M19" s="25">
        <f t="shared" si="10"/>
        <v>26000</v>
      </c>
      <c r="N19" s="25">
        <f t="shared" si="10"/>
        <v>0</v>
      </c>
      <c r="O19" s="25">
        <f t="shared" si="10"/>
        <v>681000</v>
      </c>
      <c r="P19" s="25">
        <f t="shared" si="10"/>
        <v>21000</v>
      </c>
      <c r="Q19" s="25">
        <f t="shared" si="10"/>
        <v>1126000</v>
      </c>
      <c r="R19" s="25">
        <f t="shared" si="10"/>
        <v>20000</v>
      </c>
      <c r="S19" s="25">
        <f t="shared" si="10"/>
        <v>0</v>
      </c>
      <c r="T19" s="25">
        <f t="shared" si="10"/>
        <v>31000</v>
      </c>
      <c r="U19" s="25">
        <f t="shared" si="10"/>
        <v>82000</v>
      </c>
      <c r="V19" s="25">
        <f t="shared" si="10"/>
        <v>0</v>
      </c>
      <c r="W19" s="25">
        <f t="shared" si="10"/>
        <v>1999000</v>
      </c>
      <c r="X19" s="25">
        <f t="shared" si="1"/>
        <v>1999000</v>
      </c>
      <c r="Y19" s="25">
        <f>Y20+Y22</f>
        <v>0</v>
      </c>
    </row>
    <row r="20" spans="1:25" ht="22.5" x14ac:dyDescent="0.2">
      <c r="A20" s="4" t="s">
        <v>37</v>
      </c>
      <c r="B20" s="5">
        <v>10</v>
      </c>
      <c r="C20" s="6" t="s">
        <v>39</v>
      </c>
      <c r="D20" s="7">
        <f>D21</f>
        <v>0</v>
      </c>
      <c r="E20" s="7">
        <f t="shared" ref="E20:W20" si="11">E21</f>
        <v>0</v>
      </c>
      <c r="F20" s="7">
        <f t="shared" si="11"/>
        <v>0</v>
      </c>
      <c r="G20" s="7">
        <f t="shared" si="11"/>
        <v>10000</v>
      </c>
      <c r="H20" s="7">
        <f t="shared" si="11"/>
        <v>0</v>
      </c>
      <c r="I20" s="7">
        <f t="shared" si="11"/>
        <v>0</v>
      </c>
      <c r="J20" s="7">
        <f t="shared" si="11"/>
        <v>2000</v>
      </c>
      <c r="K20" s="7">
        <f t="shared" si="11"/>
        <v>0</v>
      </c>
      <c r="L20" s="7">
        <f t="shared" si="11"/>
        <v>0</v>
      </c>
      <c r="M20" s="7">
        <f t="shared" si="11"/>
        <v>26000</v>
      </c>
      <c r="N20" s="7">
        <f t="shared" si="11"/>
        <v>0</v>
      </c>
      <c r="O20" s="7">
        <f t="shared" si="11"/>
        <v>681000</v>
      </c>
      <c r="P20" s="7">
        <f t="shared" si="11"/>
        <v>21000</v>
      </c>
      <c r="Q20" s="7">
        <f t="shared" si="11"/>
        <v>1126000</v>
      </c>
      <c r="R20" s="7">
        <f t="shared" si="11"/>
        <v>20000</v>
      </c>
      <c r="S20" s="7">
        <f t="shared" si="11"/>
        <v>0</v>
      </c>
      <c r="T20" s="7">
        <f t="shared" si="11"/>
        <v>31000</v>
      </c>
      <c r="U20" s="7">
        <f t="shared" si="11"/>
        <v>82000</v>
      </c>
      <c r="V20" s="7">
        <f t="shared" si="11"/>
        <v>0</v>
      </c>
      <c r="W20" s="7">
        <f t="shared" si="11"/>
        <v>1999000</v>
      </c>
      <c r="X20" s="20">
        <f t="shared" si="1"/>
        <v>1999000</v>
      </c>
      <c r="Y20" s="20">
        <f>W20-X20</f>
        <v>0</v>
      </c>
    </row>
    <row r="21" spans="1:25" ht="22.5" x14ac:dyDescent="0.2">
      <c r="A21" s="4" t="s">
        <v>37</v>
      </c>
      <c r="B21" s="5">
        <v>10</v>
      </c>
      <c r="C21" s="6" t="s">
        <v>222</v>
      </c>
      <c r="D21" s="7">
        <v>0</v>
      </c>
      <c r="E21" s="7">
        <v>0</v>
      </c>
      <c r="F21" s="7">
        <v>0</v>
      </c>
      <c r="G21" s="7">
        <v>10000</v>
      </c>
      <c r="H21" s="7">
        <v>0</v>
      </c>
      <c r="I21" s="7">
        <v>0</v>
      </c>
      <c r="J21" s="7">
        <v>2000</v>
      </c>
      <c r="K21" s="7">
        <v>0</v>
      </c>
      <c r="L21" s="7">
        <v>0</v>
      </c>
      <c r="M21" s="7">
        <v>26000</v>
      </c>
      <c r="N21" s="7">
        <v>0</v>
      </c>
      <c r="O21" s="7">
        <v>681000</v>
      </c>
      <c r="P21" s="7">
        <v>21000</v>
      </c>
      <c r="Q21" s="7">
        <v>1126000</v>
      </c>
      <c r="R21" s="7">
        <v>20000</v>
      </c>
      <c r="S21" s="7">
        <v>0</v>
      </c>
      <c r="T21" s="7">
        <v>31000</v>
      </c>
      <c r="U21" s="7">
        <v>82000</v>
      </c>
      <c r="V21" s="7"/>
      <c r="W21" s="20">
        <f>D21+E21+F21+G21+H21+I21+J21+K21+L21+M21+N21+O21+P21+Q21+R21+S21+T21+U21+V21</f>
        <v>1999000</v>
      </c>
      <c r="X21" s="20">
        <f>D21+E21+F21+G21+H21+I21+J21+K21+L21+M21+N21+O21+P21+Q21+R21+S21+T21+U21+V21</f>
        <v>1999000</v>
      </c>
      <c r="Y21" s="20">
        <f>W21-X21</f>
        <v>0</v>
      </c>
    </row>
    <row r="22" spans="1:25" ht="22.5" x14ac:dyDescent="0.2">
      <c r="A22" s="4" t="s">
        <v>40</v>
      </c>
      <c r="B22" s="5">
        <v>10</v>
      </c>
      <c r="C22" s="6" t="s">
        <v>41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20">
        <f>D22+E22+F22+G22+H22+I22+J22+K22+L22+M22+N22+O22+P22+Q22+R22+S22+T22+U22+V22</f>
        <v>0</v>
      </c>
      <c r="X22" s="20">
        <f t="shared" si="1"/>
        <v>0</v>
      </c>
      <c r="Y22" s="20">
        <f>W22-X22</f>
        <v>0</v>
      </c>
    </row>
    <row r="23" spans="1:25" s="26" customFormat="1" ht="22.5" x14ac:dyDescent="0.2">
      <c r="A23" s="22" t="s">
        <v>42</v>
      </c>
      <c r="B23" s="23">
        <v>10</v>
      </c>
      <c r="C23" s="24" t="s">
        <v>43</v>
      </c>
      <c r="D23" s="25">
        <f>D24+D26</f>
        <v>0</v>
      </c>
      <c r="E23" s="25">
        <f t="shared" ref="E23:W23" si="12">E24+E26</f>
        <v>0</v>
      </c>
      <c r="F23" s="25">
        <f t="shared" si="12"/>
        <v>0</v>
      </c>
      <c r="G23" s="25">
        <f t="shared" si="12"/>
        <v>0</v>
      </c>
      <c r="H23" s="25">
        <f t="shared" si="12"/>
        <v>0</v>
      </c>
      <c r="I23" s="25">
        <f t="shared" si="12"/>
        <v>0</v>
      </c>
      <c r="J23" s="25">
        <f t="shared" si="12"/>
        <v>0</v>
      </c>
      <c r="K23" s="25">
        <f t="shared" si="12"/>
        <v>0</v>
      </c>
      <c r="L23" s="25">
        <f t="shared" si="12"/>
        <v>0</v>
      </c>
      <c r="M23" s="25">
        <f t="shared" si="12"/>
        <v>187000</v>
      </c>
      <c r="N23" s="25">
        <f t="shared" si="12"/>
        <v>0</v>
      </c>
      <c r="O23" s="25">
        <f t="shared" si="12"/>
        <v>52000</v>
      </c>
      <c r="P23" s="25">
        <f t="shared" si="12"/>
        <v>0</v>
      </c>
      <c r="Q23" s="25">
        <f t="shared" si="12"/>
        <v>524000</v>
      </c>
      <c r="R23" s="25">
        <f t="shared" si="12"/>
        <v>0</v>
      </c>
      <c r="S23" s="25">
        <f t="shared" si="12"/>
        <v>0</v>
      </c>
      <c r="T23" s="25">
        <f t="shared" si="12"/>
        <v>0</v>
      </c>
      <c r="U23" s="25">
        <f t="shared" si="12"/>
        <v>0</v>
      </c>
      <c r="V23" s="25">
        <f t="shared" si="12"/>
        <v>0</v>
      </c>
      <c r="W23" s="25">
        <f t="shared" si="12"/>
        <v>763000</v>
      </c>
      <c r="X23" s="25">
        <f t="shared" si="1"/>
        <v>763000</v>
      </c>
      <c r="Y23" s="25">
        <f>Y24+Y26</f>
        <v>0</v>
      </c>
    </row>
    <row r="24" spans="1:25" ht="22.5" x14ac:dyDescent="0.2">
      <c r="A24" s="4" t="s">
        <v>42</v>
      </c>
      <c r="B24" s="5">
        <v>10</v>
      </c>
      <c r="C24" s="6" t="s">
        <v>44</v>
      </c>
      <c r="D24" s="7">
        <f>D25</f>
        <v>0</v>
      </c>
      <c r="E24" s="7">
        <f t="shared" ref="E24:W24" si="13">E25</f>
        <v>0</v>
      </c>
      <c r="F24" s="7">
        <f t="shared" si="13"/>
        <v>0</v>
      </c>
      <c r="G24" s="7">
        <f t="shared" si="13"/>
        <v>0</v>
      </c>
      <c r="H24" s="7">
        <f t="shared" si="13"/>
        <v>0</v>
      </c>
      <c r="I24" s="7">
        <f t="shared" si="13"/>
        <v>0</v>
      </c>
      <c r="J24" s="7">
        <f t="shared" si="13"/>
        <v>0</v>
      </c>
      <c r="K24" s="7">
        <f t="shared" si="13"/>
        <v>0</v>
      </c>
      <c r="L24" s="7">
        <f t="shared" si="13"/>
        <v>0</v>
      </c>
      <c r="M24" s="7">
        <f t="shared" si="13"/>
        <v>187000</v>
      </c>
      <c r="N24" s="7">
        <f t="shared" si="13"/>
        <v>0</v>
      </c>
      <c r="O24" s="7">
        <f t="shared" si="13"/>
        <v>52000</v>
      </c>
      <c r="P24" s="7">
        <f t="shared" si="13"/>
        <v>0</v>
      </c>
      <c r="Q24" s="7">
        <f t="shared" si="13"/>
        <v>524000</v>
      </c>
      <c r="R24" s="7">
        <f t="shared" si="13"/>
        <v>0</v>
      </c>
      <c r="S24" s="7">
        <f t="shared" si="13"/>
        <v>0</v>
      </c>
      <c r="T24" s="7">
        <f t="shared" si="13"/>
        <v>0</v>
      </c>
      <c r="U24" s="7">
        <f t="shared" si="13"/>
        <v>0</v>
      </c>
      <c r="V24" s="7">
        <f t="shared" si="13"/>
        <v>0</v>
      </c>
      <c r="W24" s="7">
        <f t="shared" si="13"/>
        <v>763000</v>
      </c>
      <c r="X24" s="20">
        <f t="shared" si="1"/>
        <v>763000</v>
      </c>
      <c r="Y24" s="20">
        <f>W24-X24</f>
        <v>0</v>
      </c>
    </row>
    <row r="25" spans="1:25" ht="22.5" x14ac:dyDescent="0.2">
      <c r="A25" s="4" t="s">
        <v>42</v>
      </c>
      <c r="B25" s="5">
        <v>10</v>
      </c>
      <c r="C25" s="6" t="s">
        <v>223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f>52000+135000</f>
        <v>187000</v>
      </c>
      <c r="N25" s="7">
        <v>0</v>
      </c>
      <c r="O25" s="7">
        <v>52000</v>
      </c>
      <c r="P25" s="7">
        <v>0</v>
      </c>
      <c r="Q25" s="7">
        <f>203000+321000</f>
        <v>524000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20">
        <f>D25+E25+F25+G25+H25+I25+J25+K25+L25+M25+N25+O25+P25+Q25+R25+S25+T25+U25+V25</f>
        <v>763000</v>
      </c>
      <c r="X25" s="20">
        <f>D25+E25+F25+G25+H25+I25+J25+K25+L25+M25+N25+O25+P25+Q25+R25+S25+T25+U25+V25</f>
        <v>763000</v>
      </c>
      <c r="Y25" s="20">
        <f>W25-X25</f>
        <v>0</v>
      </c>
    </row>
    <row r="26" spans="1:25" ht="33.75" x14ac:dyDescent="0.2">
      <c r="A26" s="4" t="s">
        <v>45</v>
      </c>
      <c r="B26" s="5">
        <v>10</v>
      </c>
      <c r="C26" s="6" t="s">
        <v>46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20">
        <f>D26+E26+F26+G26+H26+I26+J26+K26+L26+M26+N26+O26+P26+Q26+R26+S26+T26+U26+V26</f>
        <v>0</v>
      </c>
      <c r="X26" s="20">
        <f t="shared" si="1"/>
        <v>0</v>
      </c>
      <c r="Y26" s="20">
        <f>W26-X26</f>
        <v>0</v>
      </c>
    </row>
    <row r="27" spans="1:25" s="26" customFormat="1" x14ac:dyDescent="0.2">
      <c r="A27" s="22" t="s">
        <v>47</v>
      </c>
      <c r="B27" s="23">
        <v>10</v>
      </c>
      <c r="C27" s="24" t="s">
        <v>48</v>
      </c>
      <c r="D27" s="25">
        <f>D28+D30</f>
        <v>7500</v>
      </c>
      <c r="E27" s="25">
        <f t="shared" ref="E27:W27" si="14">E28+E30</f>
        <v>0</v>
      </c>
      <c r="F27" s="25">
        <f t="shared" si="14"/>
        <v>1000</v>
      </c>
      <c r="G27" s="25">
        <f t="shared" si="14"/>
        <v>192000</v>
      </c>
      <c r="H27" s="25">
        <f t="shared" si="14"/>
        <v>48500</v>
      </c>
      <c r="I27" s="25">
        <f t="shared" si="14"/>
        <v>116000</v>
      </c>
      <c r="J27" s="25">
        <f t="shared" si="14"/>
        <v>6000</v>
      </c>
      <c r="K27" s="25">
        <f t="shared" si="14"/>
        <v>18500</v>
      </c>
      <c r="L27" s="25">
        <f t="shared" si="14"/>
        <v>0</v>
      </c>
      <c r="M27" s="25">
        <f t="shared" si="14"/>
        <v>822500</v>
      </c>
      <c r="N27" s="25">
        <f t="shared" si="14"/>
        <v>0</v>
      </c>
      <c r="O27" s="25">
        <f t="shared" si="14"/>
        <v>668000</v>
      </c>
      <c r="P27" s="25">
        <f t="shared" si="14"/>
        <v>1000</v>
      </c>
      <c r="Q27" s="25">
        <f t="shared" si="14"/>
        <v>458500</v>
      </c>
      <c r="R27" s="25">
        <f t="shared" si="14"/>
        <v>22500</v>
      </c>
      <c r="S27" s="25">
        <f t="shared" si="14"/>
        <v>0</v>
      </c>
      <c r="T27" s="25">
        <f t="shared" si="14"/>
        <v>0</v>
      </c>
      <c r="U27" s="25">
        <f t="shared" si="14"/>
        <v>16000</v>
      </c>
      <c r="V27" s="25">
        <f t="shared" si="14"/>
        <v>0</v>
      </c>
      <c r="W27" s="25">
        <f t="shared" si="14"/>
        <v>2378000</v>
      </c>
      <c r="X27" s="25">
        <f t="shared" si="1"/>
        <v>2378000</v>
      </c>
      <c r="Y27" s="25">
        <f>Y28+Y30</f>
        <v>0</v>
      </c>
    </row>
    <row r="28" spans="1:25" x14ac:dyDescent="0.2">
      <c r="A28" s="4" t="s">
        <v>47</v>
      </c>
      <c r="B28" s="5">
        <v>10</v>
      </c>
      <c r="C28" s="6" t="s">
        <v>49</v>
      </c>
      <c r="D28" s="7">
        <f>D29</f>
        <v>7500</v>
      </c>
      <c r="E28" s="7">
        <f t="shared" ref="E28:W28" si="15">E29</f>
        <v>0</v>
      </c>
      <c r="F28" s="7">
        <f t="shared" si="15"/>
        <v>1000</v>
      </c>
      <c r="G28" s="7">
        <f t="shared" si="15"/>
        <v>192000</v>
      </c>
      <c r="H28" s="7">
        <f t="shared" si="15"/>
        <v>48500</v>
      </c>
      <c r="I28" s="7">
        <f t="shared" si="15"/>
        <v>116000</v>
      </c>
      <c r="J28" s="7">
        <f t="shared" si="15"/>
        <v>6000</v>
      </c>
      <c r="K28" s="7">
        <f t="shared" si="15"/>
        <v>18500</v>
      </c>
      <c r="L28" s="7">
        <f t="shared" si="15"/>
        <v>0</v>
      </c>
      <c r="M28" s="7">
        <f t="shared" si="15"/>
        <v>822500</v>
      </c>
      <c r="N28" s="7">
        <f t="shared" si="15"/>
        <v>0</v>
      </c>
      <c r="O28" s="7">
        <f t="shared" si="15"/>
        <v>668000</v>
      </c>
      <c r="P28" s="7">
        <f t="shared" si="15"/>
        <v>1000</v>
      </c>
      <c r="Q28" s="7">
        <f t="shared" si="15"/>
        <v>458500</v>
      </c>
      <c r="R28" s="7">
        <f t="shared" si="15"/>
        <v>22500</v>
      </c>
      <c r="S28" s="7">
        <f t="shared" si="15"/>
        <v>0</v>
      </c>
      <c r="T28" s="7">
        <f t="shared" si="15"/>
        <v>0</v>
      </c>
      <c r="U28" s="7">
        <f t="shared" si="15"/>
        <v>16000</v>
      </c>
      <c r="V28" s="7">
        <f t="shared" si="15"/>
        <v>0</v>
      </c>
      <c r="W28" s="7">
        <f t="shared" si="15"/>
        <v>2378000</v>
      </c>
      <c r="X28" s="20">
        <f t="shared" si="1"/>
        <v>2378000</v>
      </c>
      <c r="Y28" s="20">
        <f>W28-X28</f>
        <v>0</v>
      </c>
    </row>
    <row r="29" spans="1:25" x14ac:dyDescent="0.2">
      <c r="A29" s="4" t="s">
        <v>233</v>
      </c>
      <c r="B29" s="5">
        <v>10</v>
      </c>
      <c r="C29" s="6" t="s">
        <v>215</v>
      </c>
      <c r="D29" s="7">
        <v>7500</v>
      </c>
      <c r="E29" s="7">
        <v>0</v>
      </c>
      <c r="F29" s="7">
        <v>1000</v>
      </c>
      <c r="G29" s="7">
        <v>192000</v>
      </c>
      <c r="H29" s="7">
        <v>48500</v>
      </c>
      <c r="I29" s="7">
        <v>116000</v>
      </c>
      <c r="J29" s="7">
        <v>6000</v>
      </c>
      <c r="K29" s="7">
        <v>18500</v>
      </c>
      <c r="L29" s="7">
        <v>0</v>
      </c>
      <c r="M29" s="7">
        <v>822500</v>
      </c>
      <c r="N29" s="7">
        <v>0</v>
      </c>
      <c r="O29" s="7">
        <v>668000</v>
      </c>
      <c r="P29" s="7">
        <v>1000</v>
      </c>
      <c r="Q29" s="7">
        <v>458500</v>
      </c>
      <c r="R29" s="7">
        <v>22500</v>
      </c>
      <c r="S29" s="7">
        <v>0</v>
      </c>
      <c r="T29" s="7">
        <v>0</v>
      </c>
      <c r="U29" s="7">
        <v>16000</v>
      </c>
      <c r="V29" s="7">
        <v>0</v>
      </c>
      <c r="W29" s="20">
        <f>D29+E29+F29+G29+H29+I29+J29+K29+L29+M29+N29+O29+P29+Q29+R29+S29+T29+U29+V29</f>
        <v>2378000</v>
      </c>
      <c r="X29" s="20">
        <f>D29+E29+F29+G29+H29+I29+J29+K29+L29+M29+N29+O29+P29+Q29+R29+S29+T29+U29+V29</f>
        <v>2378000</v>
      </c>
      <c r="Y29" s="20">
        <f>W29-X29</f>
        <v>0</v>
      </c>
    </row>
    <row r="30" spans="1:25" ht="22.5" x14ac:dyDescent="0.2">
      <c r="A30" s="4" t="s">
        <v>50</v>
      </c>
      <c r="B30" s="5">
        <v>10</v>
      </c>
      <c r="C30" s="6" t="s">
        <v>51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20">
        <f>D30+E30+F30+G30+H30+I30+J30+K30+L30+M30+N30+O30+P30+Q30+R30+S30+T30+U30+V30</f>
        <v>0</v>
      </c>
      <c r="X30" s="20">
        <f t="shared" si="1"/>
        <v>0</v>
      </c>
      <c r="Y30" s="20">
        <f>W30-X30</f>
        <v>0</v>
      </c>
    </row>
    <row r="31" spans="1:25" s="17" customFormat="1" x14ac:dyDescent="0.2">
      <c r="A31" s="13" t="s">
        <v>52</v>
      </c>
      <c r="B31" s="14">
        <v>10</v>
      </c>
      <c r="C31" s="15" t="s">
        <v>53</v>
      </c>
      <c r="D31" s="16">
        <f>D32+D35</f>
        <v>153000</v>
      </c>
      <c r="E31" s="16">
        <f t="shared" ref="E31:W31" si="16">E32+E35</f>
        <v>485000</v>
      </c>
      <c r="F31" s="16">
        <f t="shared" si="16"/>
        <v>1544000</v>
      </c>
      <c r="G31" s="16">
        <f t="shared" si="16"/>
        <v>903000</v>
      </c>
      <c r="H31" s="16">
        <f t="shared" si="16"/>
        <v>637000</v>
      </c>
      <c r="I31" s="16">
        <f t="shared" si="16"/>
        <v>1095000</v>
      </c>
      <c r="J31" s="16">
        <f t="shared" si="16"/>
        <v>624000</v>
      </c>
      <c r="K31" s="16">
        <f t="shared" si="16"/>
        <v>256000</v>
      </c>
      <c r="L31" s="16">
        <f t="shared" si="16"/>
        <v>460000</v>
      </c>
      <c r="M31" s="16">
        <f t="shared" si="16"/>
        <v>994000</v>
      </c>
      <c r="N31" s="16">
        <f t="shared" si="16"/>
        <v>553000</v>
      </c>
      <c r="O31" s="16">
        <f>O32+O35</f>
        <v>2796000</v>
      </c>
      <c r="P31" s="16">
        <f>P32+P35</f>
        <v>731000</v>
      </c>
      <c r="Q31" s="16">
        <f>Q32+Q35</f>
        <v>25495000</v>
      </c>
      <c r="R31" s="16">
        <f>R32+R35</f>
        <v>1592000</v>
      </c>
      <c r="S31" s="16">
        <f>S32+S35</f>
        <v>394000</v>
      </c>
      <c r="T31" s="16">
        <f t="shared" si="16"/>
        <v>1212000</v>
      </c>
      <c r="U31" s="16">
        <f t="shared" si="16"/>
        <v>2310000</v>
      </c>
      <c r="V31" s="16">
        <f t="shared" si="16"/>
        <v>586000</v>
      </c>
      <c r="W31" s="16">
        <f t="shared" si="16"/>
        <v>42820000</v>
      </c>
      <c r="X31" s="16">
        <f t="shared" si="1"/>
        <v>42820000</v>
      </c>
      <c r="Y31" s="16">
        <f>Y32+Y35</f>
        <v>0</v>
      </c>
    </row>
    <row r="32" spans="1:25" s="26" customFormat="1" x14ac:dyDescent="0.2">
      <c r="A32" s="22" t="s">
        <v>54</v>
      </c>
      <c r="B32" s="23">
        <v>10</v>
      </c>
      <c r="C32" s="24" t="s">
        <v>55</v>
      </c>
      <c r="D32" s="25">
        <f>D33</f>
        <v>6000</v>
      </c>
      <c r="E32" s="25">
        <f t="shared" ref="E32:W33" si="17">E33</f>
        <v>16000</v>
      </c>
      <c r="F32" s="25">
        <f t="shared" si="17"/>
        <v>46000</v>
      </c>
      <c r="G32" s="25">
        <f t="shared" si="17"/>
        <v>56000</v>
      </c>
      <c r="H32" s="25">
        <f t="shared" si="17"/>
        <v>42000</v>
      </c>
      <c r="I32" s="25">
        <f t="shared" si="17"/>
        <v>42000</v>
      </c>
      <c r="J32" s="25">
        <f t="shared" si="17"/>
        <v>18000</v>
      </c>
      <c r="K32" s="25">
        <f t="shared" si="17"/>
        <v>11000</v>
      </c>
      <c r="L32" s="25">
        <f t="shared" si="17"/>
        <v>14000</v>
      </c>
      <c r="M32" s="25">
        <f t="shared" si="17"/>
        <v>26000</v>
      </c>
      <c r="N32" s="25">
        <f t="shared" si="17"/>
        <v>18000</v>
      </c>
      <c r="O32" s="25">
        <f>O33</f>
        <v>39000</v>
      </c>
      <c r="P32" s="25">
        <f>P33</f>
        <v>27000</v>
      </c>
      <c r="Q32" s="25">
        <f>Q33</f>
        <v>1380000</v>
      </c>
      <c r="R32" s="25">
        <f>R33</f>
        <v>31000</v>
      </c>
      <c r="S32" s="25">
        <f>S33</f>
        <v>7000</v>
      </c>
      <c r="T32" s="25">
        <f t="shared" si="17"/>
        <v>115000</v>
      </c>
      <c r="U32" s="25">
        <f t="shared" si="17"/>
        <v>104000</v>
      </c>
      <c r="V32" s="25">
        <f t="shared" si="17"/>
        <v>22000</v>
      </c>
      <c r="W32" s="25">
        <f t="shared" si="17"/>
        <v>2020000</v>
      </c>
      <c r="X32" s="25">
        <f t="shared" si="1"/>
        <v>2020000</v>
      </c>
      <c r="Y32" s="25">
        <f>Y33</f>
        <v>0</v>
      </c>
    </row>
    <row r="33" spans="1:25" ht="22.5" x14ac:dyDescent="0.2">
      <c r="A33" s="4" t="s">
        <v>56</v>
      </c>
      <c r="B33" s="5">
        <v>10</v>
      </c>
      <c r="C33" s="6" t="s">
        <v>57</v>
      </c>
      <c r="D33" s="7">
        <f>D34</f>
        <v>6000</v>
      </c>
      <c r="E33" s="7">
        <f t="shared" si="17"/>
        <v>16000</v>
      </c>
      <c r="F33" s="7">
        <f t="shared" si="17"/>
        <v>46000</v>
      </c>
      <c r="G33" s="7">
        <f t="shared" si="17"/>
        <v>56000</v>
      </c>
      <c r="H33" s="7">
        <f t="shared" si="17"/>
        <v>42000</v>
      </c>
      <c r="I33" s="7">
        <f t="shared" si="17"/>
        <v>42000</v>
      </c>
      <c r="J33" s="7">
        <f t="shared" si="17"/>
        <v>18000</v>
      </c>
      <c r="K33" s="7">
        <f t="shared" si="17"/>
        <v>11000</v>
      </c>
      <c r="L33" s="7">
        <f t="shared" si="17"/>
        <v>14000</v>
      </c>
      <c r="M33" s="7">
        <f t="shared" si="17"/>
        <v>26000</v>
      </c>
      <c r="N33" s="7">
        <f t="shared" si="17"/>
        <v>18000</v>
      </c>
      <c r="O33" s="7">
        <f t="shared" si="17"/>
        <v>39000</v>
      </c>
      <c r="P33" s="7">
        <f t="shared" si="17"/>
        <v>27000</v>
      </c>
      <c r="Q33" s="7">
        <f t="shared" si="17"/>
        <v>1380000</v>
      </c>
      <c r="R33" s="7">
        <f t="shared" si="17"/>
        <v>31000</v>
      </c>
      <c r="S33" s="7">
        <f t="shared" si="17"/>
        <v>7000</v>
      </c>
      <c r="T33" s="7">
        <f t="shared" si="17"/>
        <v>115000</v>
      </c>
      <c r="U33" s="7">
        <f t="shared" si="17"/>
        <v>104000</v>
      </c>
      <c r="V33" s="7">
        <f t="shared" si="17"/>
        <v>22000</v>
      </c>
      <c r="W33" s="7">
        <f t="shared" si="17"/>
        <v>2020000</v>
      </c>
      <c r="X33" s="20">
        <f t="shared" si="1"/>
        <v>2020000</v>
      </c>
      <c r="Y33" s="20">
        <f>W33-X33</f>
        <v>0</v>
      </c>
    </row>
    <row r="34" spans="1:25" ht="22.5" x14ac:dyDescent="0.2">
      <c r="A34" s="4" t="s">
        <v>217</v>
      </c>
      <c r="B34" s="5">
        <v>10</v>
      </c>
      <c r="C34" s="6" t="s">
        <v>216</v>
      </c>
      <c r="D34" s="7">
        <v>6000</v>
      </c>
      <c r="E34" s="7">
        <v>16000</v>
      </c>
      <c r="F34" s="7">
        <v>46000</v>
      </c>
      <c r="G34" s="7">
        <v>56000</v>
      </c>
      <c r="H34" s="7">
        <v>42000</v>
      </c>
      <c r="I34" s="7">
        <v>42000</v>
      </c>
      <c r="J34" s="7">
        <v>18000</v>
      </c>
      <c r="K34" s="7">
        <v>11000</v>
      </c>
      <c r="L34" s="7">
        <v>14000</v>
      </c>
      <c r="M34" s="7">
        <v>26000</v>
      </c>
      <c r="N34" s="7">
        <v>18000</v>
      </c>
      <c r="O34" s="7">
        <v>39000</v>
      </c>
      <c r="P34" s="7">
        <v>27000</v>
      </c>
      <c r="Q34" s="7">
        <v>1380000</v>
      </c>
      <c r="R34" s="7">
        <f>26000+5000</f>
        <v>31000</v>
      </c>
      <c r="S34" s="30">
        <v>7000</v>
      </c>
      <c r="T34" s="7">
        <v>115000</v>
      </c>
      <c r="U34" s="7">
        <v>104000</v>
      </c>
      <c r="V34" s="7">
        <v>22000</v>
      </c>
      <c r="W34" s="20">
        <f>D34+E34+F34+G34+H34+I34+J34+K34+L34+M34+N34+O34+P34+Q34+R34+S34+T34+U34+V34</f>
        <v>2020000</v>
      </c>
      <c r="X34" s="20">
        <f>D34+E34+F34+G34+H34+I34+J34+K34+L34+M34+N34+O34+P34+Q34+R34+S34+T34+U34+V34</f>
        <v>2020000</v>
      </c>
      <c r="Y34" s="20">
        <f>W34-X34</f>
        <v>0</v>
      </c>
    </row>
    <row r="35" spans="1:25" s="26" customFormat="1" x14ac:dyDescent="0.2">
      <c r="A35" s="22" t="s">
        <v>58</v>
      </c>
      <c r="B35" s="23">
        <v>10</v>
      </c>
      <c r="C35" s="24" t="s">
        <v>59</v>
      </c>
      <c r="D35" s="25">
        <f>D36+D39</f>
        <v>147000</v>
      </c>
      <c r="E35" s="25">
        <f t="shared" ref="E35:W35" si="18">E36+E39</f>
        <v>469000</v>
      </c>
      <c r="F35" s="25">
        <f t="shared" si="18"/>
        <v>1498000</v>
      </c>
      <c r="G35" s="25">
        <f t="shared" si="18"/>
        <v>847000</v>
      </c>
      <c r="H35" s="25">
        <f t="shared" si="18"/>
        <v>595000</v>
      </c>
      <c r="I35" s="25">
        <f t="shared" si="18"/>
        <v>1053000</v>
      </c>
      <c r="J35" s="25">
        <f t="shared" si="18"/>
        <v>606000</v>
      </c>
      <c r="K35" s="25">
        <f t="shared" si="18"/>
        <v>245000</v>
      </c>
      <c r="L35" s="25">
        <f t="shared" si="18"/>
        <v>446000</v>
      </c>
      <c r="M35" s="25">
        <f t="shared" si="18"/>
        <v>968000</v>
      </c>
      <c r="N35" s="25">
        <f t="shared" si="18"/>
        <v>535000</v>
      </c>
      <c r="O35" s="25">
        <f t="shared" si="18"/>
        <v>2757000</v>
      </c>
      <c r="P35" s="25">
        <f t="shared" si="18"/>
        <v>704000</v>
      </c>
      <c r="Q35" s="25">
        <f t="shared" si="18"/>
        <v>24115000</v>
      </c>
      <c r="R35" s="25">
        <f t="shared" si="18"/>
        <v>1561000</v>
      </c>
      <c r="S35" s="25">
        <f t="shared" si="18"/>
        <v>387000</v>
      </c>
      <c r="T35" s="25">
        <f t="shared" si="18"/>
        <v>1097000</v>
      </c>
      <c r="U35" s="25">
        <f t="shared" si="18"/>
        <v>2206000</v>
      </c>
      <c r="V35" s="25">
        <f t="shared" si="18"/>
        <v>564000</v>
      </c>
      <c r="W35" s="25">
        <f t="shared" si="18"/>
        <v>40800000</v>
      </c>
      <c r="X35" s="25">
        <f t="shared" si="1"/>
        <v>40800000</v>
      </c>
      <c r="Y35" s="25">
        <f>Y36+Y39</f>
        <v>0</v>
      </c>
    </row>
    <row r="36" spans="1:25" s="26" customFormat="1" x14ac:dyDescent="0.2">
      <c r="A36" s="22" t="s">
        <v>60</v>
      </c>
      <c r="B36" s="23">
        <v>10</v>
      </c>
      <c r="C36" s="24" t="s">
        <v>61</v>
      </c>
      <c r="D36" s="25">
        <f>D37</f>
        <v>4000</v>
      </c>
      <c r="E36" s="25">
        <f t="shared" ref="E36:W37" si="19">E37</f>
        <v>23000</v>
      </c>
      <c r="F36" s="25">
        <f t="shared" si="19"/>
        <v>1000</v>
      </c>
      <c r="G36" s="25">
        <f t="shared" si="19"/>
        <v>4000</v>
      </c>
      <c r="H36" s="25">
        <f t="shared" si="19"/>
        <v>38000</v>
      </c>
      <c r="I36" s="25">
        <f t="shared" si="19"/>
        <v>60000</v>
      </c>
      <c r="J36" s="25">
        <f t="shared" si="19"/>
        <v>5000</v>
      </c>
      <c r="K36" s="25">
        <f t="shared" si="19"/>
        <v>2000</v>
      </c>
      <c r="L36" s="25">
        <f t="shared" si="19"/>
        <v>14000</v>
      </c>
      <c r="M36" s="25">
        <f t="shared" si="19"/>
        <v>26000</v>
      </c>
      <c r="N36" s="25">
        <f t="shared" si="19"/>
        <v>5000</v>
      </c>
      <c r="O36" s="25">
        <f t="shared" si="19"/>
        <v>192000</v>
      </c>
      <c r="P36" s="25">
        <f t="shared" si="19"/>
        <v>125000</v>
      </c>
      <c r="Q36" s="25">
        <f t="shared" si="19"/>
        <v>22681000</v>
      </c>
      <c r="R36" s="25">
        <f t="shared" si="19"/>
        <v>910000</v>
      </c>
      <c r="S36" s="25">
        <f t="shared" si="19"/>
        <v>7000</v>
      </c>
      <c r="T36" s="25">
        <f t="shared" si="19"/>
        <v>370000</v>
      </c>
      <c r="U36" s="25">
        <f t="shared" si="19"/>
        <v>577000</v>
      </c>
      <c r="V36" s="25">
        <f t="shared" si="19"/>
        <v>0</v>
      </c>
      <c r="W36" s="25">
        <f t="shared" si="19"/>
        <v>25044000</v>
      </c>
      <c r="X36" s="25">
        <f t="shared" si="1"/>
        <v>25044000</v>
      </c>
      <c r="Y36" s="25">
        <f>Y37</f>
        <v>0</v>
      </c>
    </row>
    <row r="37" spans="1:25" ht="22.5" x14ac:dyDescent="0.2">
      <c r="A37" s="4" t="s">
        <v>62</v>
      </c>
      <c r="B37" s="5">
        <v>10</v>
      </c>
      <c r="C37" s="6" t="s">
        <v>63</v>
      </c>
      <c r="D37" s="7">
        <f>D38</f>
        <v>4000</v>
      </c>
      <c r="E37" s="7">
        <f t="shared" si="19"/>
        <v>23000</v>
      </c>
      <c r="F37" s="7">
        <f t="shared" si="19"/>
        <v>1000</v>
      </c>
      <c r="G37" s="7">
        <f t="shared" si="19"/>
        <v>4000</v>
      </c>
      <c r="H37" s="7">
        <f t="shared" si="19"/>
        <v>38000</v>
      </c>
      <c r="I37" s="7">
        <f t="shared" si="19"/>
        <v>60000</v>
      </c>
      <c r="J37" s="7">
        <f t="shared" si="19"/>
        <v>5000</v>
      </c>
      <c r="K37" s="7">
        <f t="shared" si="19"/>
        <v>2000</v>
      </c>
      <c r="L37" s="7">
        <f t="shared" si="19"/>
        <v>14000</v>
      </c>
      <c r="M37" s="7">
        <f t="shared" si="19"/>
        <v>26000</v>
      </c>
      <c r="N37" s="7">
        <f t="shared" si="19"/>
        <v>5000</v>
      </c>
      <c r="O37" s="7">
        <f t="shared" si="19"/>
        <v>192000</v>
      </c>
      <c r="P37" s="7">
        <f t="shared" si="19"/>
        <v>125000</v>
      </c>
      <c r="Q37" s="7">
        <f t="shared" si="19"/>
        <v>22681000</v>
      </c>
      <c r="R37" s="7">
        <f t="shared" si="19"/>
        <v>910000</v>
      </c>
      <c r="S37" s="7">
        <f t="shared" si="19"/>
        <v>7000</v>
      </c>
      <c r="T37" s="7">
        <f t="shared" si="19"/>
        <v>370000</v>
      </c>
      <c r="U37" s="7">
        <f t="shared" si="19"/>
        <v>577000</v>
      </c>
      <c r="V37" s="7">
        <f t="shared" si="19"/>
        <v>0</v>
      </c>
      <c r="W37" s="7">
        <f t="shared" si="19"/>
        <v>25044000</v>
      </c>
      <c r="X37" s="20">
        <f t="shared" si="1"/>
        <v>25044000</v>
      </c>
      <c r="Y37" s="20">
        <f>W37-X37</f>
        <v>0</v>
      </c>
    </row>
    <row r="38" spans="1:25" ht="33.75" x14ac:dyDescent="0.2">
      <c r="A38" s="4" t="s">
        <v>219</v>
      </c>
      <c r="B38" s="5">
        <v>10</v>
      </c>
      <c r="C38" s="6" t="s">
        <v>218</v>
      </c>
      <c r="D38" s="7">
        <v>4000</v>
      </c>
      <c r="E38" s="7">
        <v>23000</v>
      </c>
      <c r="F38" s="7">
        <v>1000</v>
      </c>
      <c r="G38" s="7">
        <v>4000</v>
      </c>
      <c r="H38" s="7">
        <v>38000</v>
      </c>
      <c r="I38" s="7">
        <v>60000</v>
      </c>
      <c r="J38" s="7">
        <v>5000</v>
      </c>
      <c r="K38" s="7">
        <v>2000</v>
      </c>
      <c r="L38" s="7">
        <v>14000</v>
      </c>
      <c r="M38" s="7">
        <v>26000</v>
      </c>
      <c r="N38" s="7">
        <v>5000</v>
      </c>
      <c r="O38" s="7">
        <v>192000</v>
      </c>
      <c r="P38" s="7">
        <v>125000</v>
      </c>
      <c r="Q38" s="7">
        <v>22681000</v>
      </c>
      <c r="R38" s="7">
        <v>910000</v>
      </c>
      <c r="S38" s="7">
        <v>7000</v>
      </c>
      <c r="T38" s="7">
        <v>370000</v>
      </c>
      <c r="U38" s="7">
        <v>577000</v>
      </c>
      <c r="V38" s="7">
        <v>0</v>
      </c>
      <c r="W38" s="20">
        <f>D38+E38+F38+G38+H38+I38+J38+K38+L38+M38+N38+O38+P38+Q38+R38+S38+T38+U38+V38</f>
        <v>25044000</v>
      </c>
      <c r="X38" s="20">
        <f>D38+E38+F38+G38+H38+I38+J38+K38+L38+M38+N38+O38+P38+Q38+R38+S38+T38+U38+V38</f>
        <v>25044000</v>
      </c>
      <c r="Y38" s="20">
        <f>W38-X38</f>
        <v>0</v>
      </c>
    </row>
    <row r="39" spans="1:25" s="26" customFormat="1" x14ac:dyDescent="0.2">
      <c r="A39" s="22" t="s">
        <v>64</v>
      </c>
      <c r="B39" s="23">
        <v>10</v>
      </c>
      <c r="C39" s="24" t="s">
        <v>65</v>
      </c>
      <c r="D39" s="25">
        <f>D41</f>
        <v>143000</v>
      </c>
      <c r="E39" s="25">
        <f t="shared" ref="E39:W39" si="20">E41</f>
        <v>446000</v>
      </c>
      <c r="F39" s="25">
        <f t="shared" si="20"/>
        <v>1497000</v>
      </c>
      <c r="G39" s="25">
        <f t="shared" si="20"/>
        <v>843000</v>
      </c>
      <c r="H39" s="25">
        <f t="shared" si="20"/>
        <v>557000</v>
      </c>
      <c r="I39" s="25">
        <f t="shared" si="20"/>
        <v>993000</v>
      </c>
      <c r="J39" s="25">
        <f t="shared" si="20"/>
        <v>601000</v>
      </c>
      <c r="K39" s="25">
        <f t="shared" si="20"/>
        <v>243000</v>
      </c>
      <c r="L39" s="25">
        <f t="shared" si="20"/>
        <v>432000</v>
      </c>
      <c r="M39" s="25">
        <f t="shared" si="20"/>
        <v>942000</v>
      </c>
      <c r="N39" s="25">
        <f t="shared" si="20"/>
        <v>530000</v>
      </c>
      <c r="O39" s="25">
        <f t="shared" si="20"/>
        <v>2565000</v>
      </c>
      <c r="P39" s="25">
        <f t="shared" si="20"/>
        <v>579000</v>
      </c>
      <c r="Q39" s="25">
        <f t="shared" si="20"/>
        <v>1434000</v>
      </c>
      <c r="R39" s="25">
        <f t="shared" si="20"/>
        <v>651000</v>
      </c>
      <c r="S39" s="25">
        <f t="shared" si="20"/>
        <v>380000</v>
      </c>
      <c r="T39" s="25">
        <f t="shared" si="20"/>
        <v>727000</v>
      </c>
      <c r="U39" s="25">
        <f t="shared" si="20"/>
        <v>1629000</v>
      </c>
      <c r="V39" s="25">
        <f t="shared" si="20"/>
        <v>564000</v>
      </c>
      <c r="W39" s="25">
        <f t="shared" si="20"/>
        <v>15756000</v>
      </c>
      <c r="X39" s="25">
        <f t="shared" si="1"/>
        <v>15756000</v>
      </c>
      <c r="Y39" s="25">
        <f>Y41</f>
        <v>0</v>
      </c>
    </row>
    <row r="40" spans="1:25" ht="21.75" customHeight="1" x14ac:dyDescent="0.2">
      <c r="A40" s="4" t="s">
        <v>66</v>
      </c>
      <c r="B40" s="5">
        <v>10</v>
      </c>
      <c r="C40" s="6" t="s">
        <v>67</v>
      </c>
      <c r="D40" s="7">
        <f>D41</f>
        <v>143000</v>
      </c>
      <c r="E40" s="7">
        <f t="shared" ref="E40:W40" si="21">E41</f>
        <v>446000</v>
      </c>
      <c r="F40" s="7">
        <f t="shared" si="21"/>
        <v>1497000</v>
      </c>
      <c r="G40" s="7">
        <f t="shared" si="21"/>
        <v>843000</v>
      </c>
      <c r="H40" s="7">
        <f t="shared" si="21"/>
        <v>557000</v>
      </c>
      <c r="I40" s="7">
        <f t="shared" si="21"/>
        <v>993000</v>
      </c>
      <c r="J40" s="7">
        <f t="shared" si="21"/>
        <v>601000</v>
      </c>
      <c r="K40" s="7">
        <f t="shared" si="21"/>
        <v>243000</v>
      </c>
      <c r="L40" s="7">
        <f t="shared" si="21"/>
        <v>432000</v>
      </c>
      <c r="M40" s="7">
        <f t="shared" si="21"/>
        <v>942000</v>
      </c>
      <c r="N40" s="7">
        <f t="shared" si="21"/>
        <v>530000</v>
      </c>
      <c r="O40" s="7">
        <f t="shared" si="21"/>
        <v>2565000</v>
      </c>
      <c r="P40" s="7">
        <f t="shared" si="21"/>
        <v>579000</v>
      </c>
      <c r="Q40" s="7">
        <f t="shared" si="21"/>
        <v>1434000</v>
      </c>
      <c r="R40" s="7">
        <f t="shared" si="21"/>
        <v>651000</v>
      </c>
      <c r="S40" s="7">
        <f t="shared" si="21"/>
        <v>380000</v>
      </c>
      <c r="T40" s="7">
        <f t="shared" si="21"/>
        <v>727000</v>
      </c>
      <c r="U40" s="7">
        <f t="shared" si="21"/>
        <v>1629000</v>
      </c>
      <c r="V40" s="7">
        <f t="shared" si="21"/>
        <v>564000</v>
      </c>
      <c r="W40" s="7">
        <f t="shared" si="21"/>
        <v>15756000</v>
      </c>
      <c r="X40" s="20">
        <f>D40+E40+F40+G40+H40+I40+J40+K40+L40+M40+N40+O40+P40+Q40+R40+S40+T40+U40+V40</f>
        <v>15756000</v>
      </c>
      <c r="Y40" s="20">
        <f>W40-X40</f>
        <v>0</v>
      </c>
    </row>
    <row r="41" spans="1:25" ht="36" customHeight="1" x14ac:dyDescent="0.2">
      <c r="A41" s="4" t="s">
        <v>221</v>
      </c>
      <c r="B41" s="5">
        <v>10</v>
      </c>
      <c r="C41" s="6" t="s">
        <v>220</v>
      </c>
      <c r="D41" s="7">
        <v>143000</v>
      </c>
      <c r="E41" s="7">
        <v>446000</v>
      </c>
      <c r="F41" s="7">
        <v>1497000</v>
      </c>
      <c r="G41" s="7">
        <v>843000</v>
      </c>
      <c r="H41" s="7">
        <v>557000</v>
      </c>
      <c r="I41" s="7">
        <v>993000</v>
      </c>
      <c r="J41" s="7">
        <v>601000</v>
      </c>
      <c r="K41" s="7">
        <v>243000</v>
      </c>
      <c r="L41" s="7">
        <v>432000</v>
      </c>
      <c r="M41" s="7">
        <v>942000</v>
      </c>
      <c r="N41" s="7">
        <v>530000</v>
      </c>
      <c r="O41" s="7">
        <v>2565000</v>
      </c>
      <c r="P41" s="7">
        <v>579000</v>
      </c>
      <c r="Q41" s="7">
        <v>1434000</v>
      </c>
      <c r="R41" s="7">
        <v>651000</v>
      </c>
      <c r="S41" s="7">
        <v>380000</v>
      </c>
      <c r="T41" s="7">
        <v>727000</v>
      </c>
      <c r="U41" s="7">
        <v>1629000</v>
      </c>
      <c r="V41" s="7">
        <v>564000</v>
      </c>
      <c r="W41" s="20">
        <f>D41+E41+F41+G41+H41+I41+J41+K41+L41+M41+N41+O41+P41+Q41+R41+S41+T41+U41+V41</f>
        <v>15756000</v>
      </c>
      <c r="X41" s="20">
        <f t="shared" si="1"/>
        <v>15756000</v>
      </c>
      <c r="Y41" s="20">
        <f>W41-X41</f>
        <v>0</v>
      </c>
    </row>
    <row r="42" spans="1:25" s="17" customFormat="1" hidden="1" x14ac:dyDescent="0.2">
      <c r="A42" s="13" t="s">
        <v>68</v>
      </c>
      <c r="B42" s="14">
        <v>10</v>
      </c>
      <c r="C42" s="15" t="s">
        <v>69</v>
      </c>
      <c r="D42" s="16">
        <f>D43</f>
        <v>0</v>
      </c>
      <c r="E42" s="16">
        <f t="shared" ref="E42:W43" si="22">E43</f>
        <v>0</v>
      </c>
      <c r="F42" s="16">
        <f t="shared" si="22"/>
        <v>0</v>
      </c>
      <c r="G42" s="16">
        <f t="shared" si="22"/>
        <v>0</v>
      </c>
      <c r="H42" s="16">
        <f t="shared" si="22"/>
        <v>0</v>
      </c>
      <c r="I42" s="16">
        <f t="shared" si="22"/>
        <v>0</v>
      </c>
      <c r="J42" s="16">
        <f t="shared" si="22"/>
        <v>0</v>
      </c>
      <c r="K42" s="16">
        <f t="shared" si="22"/>
        <v>0</v>
      </c>
      <c r="L42" s="16">
        <f t="shared" si="22"/>
        <v>0</v>
      </c>
      <c r="M42" s="16">
        <f t="shared" si="22"/>
        <v>0</v>
      </c>
      <c r="N42" s="16">
        <f t="shared" si="22"/>
        <v>0</v>
      </c>
      <c r="O42" s="16">
        <f t="shared" si="22"/>
        <v>0</v>
      </c>
      <c r="P42" s="16">
        <f t="shared" si="22"/>
        <v>0</v>
      </c>
      <c r="Q42" s="16">
        <f t="shared" si="22"/>
        <v>0</v>
      </c>
      <c r="R42" s="16">
        <f t="shared" si="22"/>
        <v>0</v>
      </c>
      <c r="S42" s="16">
        <f t="shared" si="22"/>
        <v>0</v>
      </c>
      <c r="T42" s="16">
        <f t="shared" si="22"/>
        <v>0</v>
      </c>
      <c r="U42" s="16">
        <f t="shared" si="22"/>
        <v>0</v>
      </c>
      <c r="V42" s="16">
        <f t="shared" si="22"/>
        <v>0</v>
      </c>
      <c r="W42" s="16">
        <f t="shared" si="22"/>
        <v>0</v>
      </c>
      <c r="X42" s="16">
        <f t="shared" si="1"/>
        <v>0</v>
      </c>
      <c r="Y42" s="16">
        <f>Y43</f>
        <v>0</v>
      </c>
    </row>
    <row r="43" spans="1:25" s="26" customFormat="1" ht="22.5" hidden="1" x14ac:dyDescent="0.2">
      <c r="A43" s="22" t="s">
        <v>70</v>
      </c>
      <c r="B43" s="23">
        <v>10</v>
      </c>
      <c r="C43" s="24" t="s">
        <v>71</v>
      </c>
      <c r="D43" s="25">
        <f>D44</f>
        <v>0</v>
      </c>
      <c r="E43" s="25">
        <f t="shared" si="22"/>
        <v>0</v>
      </c>
      <c r="F43" s="25">
        <f t="shared" si="22"/>
        <v>0</v>
      </c>
      <c r="G43" s="25">
        <f t="shared" si="22"/>
        <v>0</v>
      </c>
      <c r="H43" s="25">
        <f t="shared" si="22"/>
        <v>0</v>
      </c>
      <c r="I43" s="25">
        <f t="shared" si="22"/>
        <v>0</v>
      </c>
      <c r="J43" s="25">
        <f t="shared" si="22"/>
        <v>0</v>
      </c>
      <c r="K43" s="25">
        <f t="shared" si="22"/>
        <v>0</v>
      </c>
      <c r="L43" s="25">
        <f t="shared" si="22"/>
        <v>0</v>
      </c>
      <c r="M43" s="25">
        <f t="shared" si="22"/>
        <v>0</v>
      </c>
      <c r="N43" s="25">
        <f t="shared" si="22"/>
        <v>0</v>
      </c>
      <c r="O43" s="25">
        <f t="shared" si="22"/>
        <v>0</v>
      </c>
      <c r="P43" s="25">
        <f t="shared" si="22"/>
        <v>0</v>
      </c>
      <c r="Q43" s="25">
        <f t="shared" si="22"/>
        <v>0</v>
      </c>
      <c r="R43" s="25">
        <f t="shared" si="22"/>
        <v>0</v>
      </c>
      <c r="S43" s="25">
        <f t="shared" si="22"/>
        <v>0</v>
      </c>
      <c r="T43" s="25">
        <f t="shared" si="22"/>
        <v>0</v>
      </c>
      <c r="U43" s="25">
        <f t="shared" si="22"/>
        <v>0</v>
      </c>
      <c r="V43" s="25">
        <f t="shared" si="22"/>
        <v>0</v>
      </c>
      <c r="W43" s="25">
        <f t="shared" si="22"/>
        <v>0</v>
      </c>
      <c r="X43" s="25">
        <f t="shared" si="1"/>
        <v>0</v>
      </c>
      <c r="Y43" s="25">
        <f>Y44</f>
        <v>0</v>
      </c>
    </row>
    <row r="44" spans="1:25" ht="33.75" hidden="1" x14ac:dyDescent="0.2">
      <c r="A44" s="4" t="s">
        <v>72</v>
      </c>
      <c r="B44" s="5">
        <v>10</v>
      </c>
      <c r="C44" s="6" t="s">
        <v>73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20">
        <f>D44+E44+F44+G44+H44+I44+J44+K44+L44+M44+N44+O44+P44+Q44+R44+S44+T44+U44+V44</f>
        <v>0</v>
      </c>
      <c r="X44" s="20">
        <f t="shared" si="1"/>
        <v>0</v>
      </c>
      <c r="Y44" s="20">
        <f>W44-X44</f>
        <v>0</v>
      </c>
    </row>
    <row r="45" spans="1:25" s="17" customFormat="1" ht="22.5" hidden="1" x14ac:dyDescent="0.2">
      <c r="A45" s="13" t="s">
        <v>74</v>
      </c>
      <c r="B45" s="14">
        <v>10</v>
      </c>
      <c r="C45" s="15" t="s">
        <v>75</v>
      </c>
      <c r="D45" s="16">
        <f>D46</f>
        <v>0</v>
      </c>
      <c r="E45" s="16">
        <f t="shared" ref="E45:W47" si="23">E46</f>
        <v>0</v>
      </c>
      <c r="F45" s="16">
        <f t="shared" si="23"/>
        <v>0</v>
      </c>
      <c r="G45" s="16">
        <f t="shared" si="23"/>
        <v>0</v>
      </c>
      <c r="H45" s="16">
        <f t="shared" si="23"/>
        <v>0</v>
      </c>
      <c r="I45" s="16">
        <f t="shared" si="23"/>
        <v>0</v>
      </c>
      <c r="J45" s="16">
        <f t="shared" si="23"/>
        <v>0</v>
      </c>
      <c r="K45" s="16">
        <f t="shared" si="23"/>
        <v>0</v>
      </c>
      <c r="L45" s="16">
        <f t="shared" si="23"/>
        <v>0</v>
      </c>
      <c r="M45" s="16">
        <f t="shared" si="23"/>
        <v>0</v>
      </c>
      <c r="N45" s="16">
        <f t="shared" si="23"/>
        <v>0</v>
      </c>
      <c r="O45" s="16">
        <f t="shared" si="23"/>
        <v>0</v>
      </c>
      <c r="P45" s="16">
        <f t="shared" si="23"/>
        <v>0</v>
      </c>
      <c r="Q45" s="16">
        <f t="shared" si="23"/>
        <v>0</v>
      </c>
      <c r="R45" s="16">
        <f t="shared" si="23"/>
        <v>0</v>
      </c>
      <c r="S45" s="16">
        <f t="shared" si="23"/>
        <v>0</v>
      </c>
      <c r="T45" s="16">
        <f t="shared" si="23"/>
        <v>0</v>
      </c>
      <c r="U45" s="16">
        <f t="shared" si="23"/>
        <v>0</v>
      </c>
      <c r="V45" s="16">
        <f t="shared" si="23"/>
        <v>0</v>
      </c>
      <c r="W45" s="16">
        <f t="shared" si="23"/>
        <v>0</v>
      </c>
      <c r="X45" s="16">
        <f t="shared" si="1"/>
        <v>0</v>
      </c>
      <c r="Y45" s="16">
        <f>Y46</f>
        <v>0</v>
      </c>
    </row>
    <row r="46" spans="1:25" s="26" customFormat="1" hidden="1" x14ac:dyDescent="0.2">
      <c r="A46" s="22" t="s">
        <v>76</v>
      </c>
      <c r="B46" s="23">
        <v>10</v>
      </c>
      <c r="C46" s="24" t="s">
        <v>77</v>
      </c>
      <c r="D46" s="25">
        <f>D47</f>
        <v>0</v>
      </c>
      <c r="E46" s="25">
        <f t="shared" si="23"/>
        <v>0</v>
      </c>
      <c r="F46" s="25">
        <f t="shared" si="23"/>
        <v>0</v>
      </c>
      <c r="G46" s="25">
        <f t="shared" si="23"/>
        <v>0</v>
      </c>
      <c r="H46" s="25">
        <f t="shared" si="23"/>
        <v>0</v>
      </c>
      <c r="I46" s="25">
        <f t="shared" si="23"/>
        <v>0</v>
      </c>
      <c r="J46" s="25">
        <f t="shared" si="23"/>
        <v>0</v>
      </c>
      <c r="K46" s="25">
        <f t="shared" si="23"/>
        <v>0</v>
      </c>
      <c r="L46" s="25">
        <f t="shared" si="23"/>
        <v>0</v>
      </c>
      <c r="M46" s="25">
        <f t="shared" si="23"/>
        <v>0</v>
      </c>
      <c r="N46" s="25">
        <f t="shared" si="23"/>
        <v>0</v>
      </c>
      <c r="O46" s="25">
        <f t="shared" si="23"/>
        <v>0</v>
      </c>
      <c r="P46" s="25">
        <f t="shared" si="23"/>
        <v>0</v>
      </c>
      <c r="Q46" s="25">
        <f t="shared" si="23"/>
        <v>0</v>
      </c>
      <c r="R46" s="25">
        <f t="shared" si="23"/>
        <v>0</v>
      </c>
      <c r="S46" s="25">
        <f t="shared" si="23"/>
        <v>0</v>
      </c>
      <c r="T46" s="25">
        <f t="shared" si="23"/>
        <v>0</v>
      </c>
      <c r="U46" s="25">
        <f t="shared" si="23"/>
        <v>0</v>
      </c>
      <c r="V46" s="25">
        <f t="shared" si="23"/>
        <v>0</v>
      </c>
      <c r="W46" s="25">
        <f t="shared" si="23"/>
        <v>0</v>
      </c>
      <c r="X46" s="25">
        <f t="shared" si="1"/>
        <v>0</v>
      </c>
      <c r="Y46" s="25">
        <f>Y47</f>
        <v>0</v>
      </c>
    </row>
    <row r="47" spans="1:25" s="26" customFormat="1" hidden="1" x14ac:dyDescent="0.2">
      <c r="A47" s="22" t="s">
        <v>78</v>
      </c>
      <c r="B47" s="23">
        <v>10</v>
      </c>
      <c r="C47" s="24" t="s">
        <v>79</v>
      </c>
      <c r="D47" s="25">
        <f>D48</f>
        <v>0</v>
      </c>
      <c r="E47" s="25">
        <f t="shared" si="23"/>
        <v>0</v>
      </c>
      <c r="F47" s="25">
        <f t="shared" si="23"/>
        <v>0</v>
      </c>
      <c r="G47" s="25">
        <f t="shared" si="23"/>
        <v>0</v>
      </c>
      <c r="H47" s="25">
        <f t="shared" si="23"/>
        <v>0</v>
      </c>
      <c r="I47" s="25">
        <f t="shared" si="23"/>
        <v>0</v>
      </c>
      <c r="J47" s="25">
        <f t="shared" si="23"/>
        <v>0</v>
      </c>
      <c r="K47" s="25">
        <f t="shared" si="23"/>
        <v>0</v>
      </c>
      <c r="L47" s="25">
        <f t="shared" si="23"/>
        <v>0</v>
      </c>
      <c r="M47" s="25">
        <f t="shared" si="23"/>
        <v>0</v>
      </c>
      <c r="N47" s="25">
        <f t="shared" si="23"/>
        <v>0</v>
      </c>
      <c r="O47" s="25">
        <f t="shared" si="23"/>
        <v>0</v>
      </c>
      <c r="P47" s="25">
        <f t="shared" si="23"/>
        <v>0</v>
      </c>
      <c r="Q47" s="25">
        <f t="shared" si="23"/>
        <v>0</v>
      </c>
      <c r="R47" s="25">
        <f t="shared" si="23"/>
        <v>0</v>
      </c>
      <c r="S47" s="25">
        <f t="shared" si="23"/>
        <v>0</v>
      </c>
      <c r="T47" s="25">
        <f t="shared" si="23"/>
        <v>0</v>
      </c>
      <c r="U47" s="25">
        <f t="shared" si="23"/>
        <v>0</v>
      </c>
      <c r="V47" s="25">
        <f t="shared" si="23"/>
        <v>0</v>
      </c>
      <c r="W47" s="25">
        <f t="shared" si="23"/>
        <v>0</v>
      </c>
      <c r="X47" s="25">
        <f t="shared" si="1"/>
        <v>0</v>
      </c>
      <c r="Y47" s="25">
        <f>Y48</f>
        <v>0</v>
      </c>
    </row>
    <row r="48" spans="1:25" ht="22.5" hidden="1" x14ac:dyDescent="0.2">
      <c r="A48" s="4" t="s">
        <v>80</v>
      </c>
      <c r="B48" s="5">
        <v>10</v>
      </c>
      <c r="C48" s="6" t="s">
        <v>81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20">
        <f>D48+E48+F48+G48+H48+I48+J48+K48+L48+M48+N48+O48+P48+Q48+R48+S48+T48+U48+V48</f>
        <v>0</v>
      </c>
      <c r="X48" s="20">
        <f t="shared" si="1"/>
        <v>0</v>
      </c>
      <c r="Y48" s="20">
        <f>W48-X48</f>
        <v>0</v>
      </c>
    </row>
    <row r="49" spans="1:25" s="17" customFormat="1" ht="22.5" x14ac:dyDescent="0.2">
      <c r="A49" s="13" t="s">
        <v>82</v>
      </c>
      <c r="B49" s="14">
        <v>10</v>
      </c>
      <c r="C49" s="15" t="s">
        <v>83</v>
      </c>
      <c r="D49" s="16">
        <f>D50+D55</f>
        <v>3000</v>
      </c>
      <c r="E49" s="16">
        <f t="shared" ref="E49:W49" si="24">E50+E55</f>
        <v>0</v>
      </c>
      <c r="F49" s="16">
        <f t="shared" si="24"/>
        <v>4000</v>
      </c>
      <c r="G49" s="16">
        <f t="shared" si="24"/>
        <v>30000</v>
      </c>
      <c r="H49" s="16">
        <f t="shared" si="24"/>
        <v>0</v>
      </c>
      <c r="I49" s="16">
        <f t="shared" si="24"/>
        <v>40000</v>
      </c>
      <c r="J49" s="16">
        <f t="shared" si="24"/>
        <v>0</v>
      </c>
      <c r="K49" s="16">
        <f t="shared" si="24"/>
        <v>35000</v>
      </c>
      <c r="L49" s="16">
        <f t="shared" si="24"/>
        <v>4000</v>
      </c>
      <c r="M49" s="16">
        <f t="shared" si="24"/>
        <v>9000</v>
      </c>
      <c r="N49" s="16">
        <f t="shared" si="24"/>
        <v>0</v>
      </c>
      <c r="O49" s="16">
        <f t="shared" si="24"/>
        <v>2000</v>
      </c>
      <c r="P49" s="16">
        <f t="shared" si="24"/>
        <v>0</v>
      </c>
      <c r="Q49" s="16">
        <f t="shared" si="24"/>
        <v>0</v>
      </c>
      <c r="R49" s="16">
        <f t="shared" si="24"/>
        <v>8000</v>
      </c>
      <c r="S49" s="16">
        <f t="shared" si="24"/>
        <v>0</v>
      </c>
      <c r="T49" s="16">
        <f t="shared" si="24"/>
        <v>3000</v>
      </c>
      <c r="U49" s="16">
        <f t="shared" si="24"/>
        <v>0</v>
      </c>
      <c r="V49" s="16">
        <f t="shared" si="24"/>
        <v>0</v>
      </c>
      <c r="W49" s="16">
        <f t="shared" si="24"/>
        <v>138000</v>
      </c>
      <c r="X49" s="16">
        <f t="shared" si="1"/>
        <v>138000</v>
      </c>
      <c r="Y49" s="16">
        <f>Y50+Y55</f>
        <v>0</v>
      </c>
    </row>
    <row r="50" spans="1:25" s="26" customFormat="1" ht="45" x14ac:dyDescent="0.2">
      <c r="A50" s="22" t="s">
        <v>84</v>
      </c>
      <c r="B50" s="23">
        <v>10</v>
      </c>
      <c r="C50" s="24" t="s">
        <v>85</v>
      </c>
      <c r="D50" s="25">
        <f>D51+D53</f>
        <v>3000</v>
      </c>
      <c r="E50" s="25">
        <f t="shared" ref="E50:W50" si="25">E51+E53</f>
        <v>0</v>
      </c>
      <c r="F50" s="25">
        <f t="shared" si="25"/>
        <v>4000</v>
      </c>
      <c r="G50" s="25">
        <f t="shared" si="25"/>
        <v>30000</v>
      </c>
      <c r="H50" s="25">
        <f t="shared" si="25"/>
        <v>0</v>
      </c>
      <c r="I50" s="25">
        <f t="shared" si="25"/>
        <v>40000</v>
      </c>
      <c r="J50" s="25">
        <f t="shared" si="25"/>
        <v>0</v>
      </c>
      <c r="K50" s="25">
        <f t="shared" si="25"/>
        <v>35000</v>
      </c>
      <c r="L50" s="25">
        <f t="shared" si="25"/>
        <v>4000</v>
      </c>
      <c r="M50" s="25">
        <f t="shared" si="25"/>
        <v>9000</v>
      </c>
      <c r="N50" s="25">
        <f t="shared" si="25"/>
        <v>0</v>
      </c>
      <c r="O50" s="25">
        <f t="shared" si="25"/>
        <v>2000</v>
      </c>
      <c r="P50" s="25">
        <f t="shared" si="25"/>
        <v>0</v>
      </c>
      <c r="Q50" s="25">
        <f t="shared" si="25"/>
        <v>0</v>
      </c>
      <c r="R50" s="25">
        <f t="shared" si="25"/>
        <v>8000</v>
      </c>
      <c r="S50" s="25">
        <f t="shared" si="25"/>
        <v>0</v>
      </c>
      <c r="T50" s="25">
        <f t="shared" si="25"/>
        <v>3000</v>
      </c>
      <c r="U50" s="25">
        <f t="shared" si="25"/>
        <v>0</v>
      </c>
      <c r="V50" s="25">
        <f t="shared" si="25"/>
        <v>0</v>
      </c>
      <c r="W50" s="25">
        <f t="shared" si="25"/>
        <v>138000</v>
      </c>
      <c r="X50" s="25">
        <f t="shared" si="1"/>
        <v>138000</v>
      </c>
      <c r="Y50" s="25">
        <f>Y51+Y53</f>
        <v>0</v>
      </c>
    </row>
    <row r="51" spans="1:25" s="26" customFormat="1" ht="45" x14ac:dyDescent="0.2">
      <c r="A51" s="22" t="s">
        <v>86</v>
      </c>
      <c r="B51" s="23">
        <v>10</v>
      </c>
      <c r="C51" s="24" t="s">
        <v>87</v>
      </c>
      <c r="D51" s="25">
        <f>D52</f>
        <v>0</v>
      </c>
      <c r="E51" s="25">
        <f t="shared" ref="E51:W51" si="26">E52</f>
        <v>0</v>
      </c>
      <c r="F51" s="25">
        <f t="shared" si="26"/>
        <v>0</v>
      </c>
      <c r="G51" s="25">
        <f t="shared" si="26"/>
        <v>0</v>
      </c>
      <c r="H51" s="25">
        <f t="shared" si="26"/>
        <v>0</v>
      </c>
      <c r="I51" s="25">
        <f t="shared" si="26"/>
        <v>0</v>
      </c>
      <c r="J51" s="25">
        <f t="shared" si="26"/>
        <v>0</v>
      </c>
      <c r="K51" s="25">
        <f t="shared" si="26"/>
        <v>0</v>
      </c>
      <c r="L51" s="25">
        <f t="shared" si="26"/>
        <v>0</v>
      </c>
      <c r="M51" s="25">
        <f t="shared" si="26"/>
        <v>0</v>
      </c>
      <c r="N51" s="25">
        <f t="shared" si="26"/>
        <v>0</v>
      </c>
      <c r="O51" s="25">
        <f t="shared" si="26"/>
        <v>0</v>
      </c>
      <c r="P51" s="25">
        <f t="shared" si="26"/>
        <v>0</v>
      </c>
      <c r="Q51" s="25">
        <f t="shared" si="26"/>
        <v>0</v>
      </c>
      <c r="R51" s="25">
        <f t="shared" si="26"/>
        <v>0</v>
      </c>
      <c r="S51" s="25">
        <f t="shared" si="26"/>
        <v>0</v>
      </c>
      <c r="T51" s="25">
        <f t="shared" si="26"/>
        <v>0</v>
      </c>
      <c r="U51" s="25">
        <f t="shared" si="26"/>
        <v>0</v>
      </c>
      <c r="V51" s="25">
        <f t="shared" si="26"/>
        <v>0</v>
      </c>
      <c r="W51" s="25">
        <f t="shared" si="26"/>
        <v>0</v>
      </c>
      <c r="X51" s="25">
        <f t="shared" si="1"/>
        <v>0</v>
      </c>
      <c r="Y51" s="25">
        <f>Y52</f>
        <v>0</v>
      </c>
    </row>
    <row r="52" spans="1:25" ht="45" x14ac:dyDescent="0.2">
      <c r="A52" s="4" t="s">
        <v>88</v>
      </c>
      <c r="B52" s="5">
        <v>10</v>
      </c>
      <c r="C52" s="6" t="s">
        <v>89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20">
        <f>D52+E52+F52+G52+H52+I52+J52+K52+L52+M52+N52+O52+P52+Q52+R52+S52+T52+U52+V52</f>
        <v>0</v>
      </c>
      <c r="X52" s="20">
        <f t="shared" si="1"/>
        <v>0</v>
      </c>
      <c r="Y52" s="20">
        <f>W52-X52</f>
        <v>0</v>
      </c>
    </row>
    <row r="53" spans="1:25" s="26" customFormat="1" ht="45" x14ac:dyDescent="0.2">
      <c r="A53" s="22" t="s">
        <v>90</v>
      </c>
      <c r="B53" s="23">
        <v>10</v>
      </c>
      <c r="C53" s="24" t="s">
        <v>91</v>
      </c>
      <c r="D53" s="25">
        <f>D54</f>
        <v>3000</v>
      </c>
      <c r="E53" s="25">
        <f t="shared" ref="E53:W53" si="27">E54</f>
        <v>0</v>
      </c>
      <c r="F53" s="25">
        <f t="shared" si="27"/>
        <v>4000</v>
      </c>
      <c r="G53" s="25">
        <f t="shared" si="27"/>
        <v>30000</v>
      </c>
      <c r="H53" s="25">
        <f t="shared" si="27"/>
        <v>0</v>
      </c>
      <c r="I53" s="25">
        <f t="shared" si="27"/>
        <v>40000</v>
      </c>
      <c r="J53" s="25">
        <f t="shared" si="27"/>
        <v>0</v>
      </c>
      <c r="K53" s="25">
        <f t="shared" si="27"/>
        <v>35000</v>
      </c>
      <c r="L53" s="25">
        <f t="shared" si="27"/>
        <v>4000</v>
      </c>
      <c r="M53" s="25">
        <f t="shared" si="27"/>
        <v>9000</v>
      </c>
      <c r="N53" s="25">
        <f t="shared" si="27"/>
        <v>0</v>
      </c>
      <c r="O53" s="25">
        <f t="shared" si="27"/>
        <v>2000</v>
      </c>
      <c r="P53" s="25">
        <f t="shared" si="27"/>
        <v>0</v>
      </c>
      <c r="Q53" s="25">
        <f t="shared" si="27"/>
        <v>0</v>
      </c>
      <c r="R53" s="25">
        <f t="shared" si="27"/>
        <v>8000</v>
      </c>
      <c r="S53" s="25">
        <f t="shared" si="27"/>
        <v>0</v>
      </c>
      <c r="T53" s="25">
        <f t="shared" si="27"/>
        <v>3000</v>
      </c>
      <c r="U53" s="25">
        <f t="shared" si="27"/>
        <v>0</v>
      </c>
      <c r="V53" s="25">
        <f t="shared" si="27"/>
        <v>0</v>
      </c>
      <c r="W53" s="25">
        <f t="shared" si="27"/>
        <v>138000</v>
      </c>
      <c r="X53" s="25">
        <f t="shared" si="1"/>
        <v>138000</v>
      </c>
      <c r="Y53" s="25">
        <f>Y54</f>
        <v>0</v>
      </c>
    </row>
    <row r="54" spans="1:25" ht="33" customHeight="1" x14ac:dyDescent="0.2">
      <c r="A54" s="4" t="s">
        <v>92</v>
      </c>
      <c r="B54" s="5">
        <v>10</v>
      </c>
      <c r="C54" s="6" t="s">
        <v>93</v>
      </c>
      <c r="D54" s="7">
        <v>3000</v>
      </c>
      <c r="E54" s="7">
        <v>0</v>
      </c>
      <c r="F54" s="7">
        <v>4000</v>
      </c>
      <c r="G54" s="7">
        <v>30000</v>
      </c>
      <c r="H54" s="7">
        <v>0</v>
      </c>
      <c r="I54" s="7">
        <v>40000</v>
      </c>
      <c r="J54" s="7">
        <v>0</v>
      </c>
      <c r="K54" s="7">
        <v>35000</v>
      </c>
      <c r="L54" s="7">
        <v>4000</v>
      </c>
      <c r="M54" s="7">
        <v>9000</v>
      </c>
      <c r="N54" s="7">
        <v>0</v>
      </c>
      <c r="O54" s="7">
        <v>2000</v>
      </c>
      <c r="P54" s="7">
        <v>0</v>
      </c>
      <c r="Q54" s="7">
        <v>0</v>
      </c>
      <c r="R54" s="7">
        <v>8000</v>
      </c>
      <c r="S54" s="7">
        <v>0</v>
      </c>
      <c r="T54" s="7">
        <v>3000</v>
      </c>
      <c r="U54" s="7">
        <v>0</v>
      </c>
      <c r="V54" s="7">
        <v>0</v>
      </c>
      <c r="W54" s="20">
        <f>D54+E54+F54+G54+H54+I54+J54+K54+L54+M54+N54+O54+P54+Q54+R54+S54+T54+U54+V54</f>
        <v>138000</v>
      </c>
      <c r="X54" s="20">
        <f t="shared" si="1"/>
        <v>138000</v>
      </c>
      <c r="Y54" s="20">
        <f>W54-X54</f>
        <v>0</v>
      </c>
    </row>
    <row r="55" spans="1:25" s="26" customFormat="1" ht="45" hidden="1" x14ac:dyDescent="0.2">
      <c r="A55" s="22" t="s">
        <v>94</v>
      </c>
      <c r="B55" s="23">
        <v>10</v>
      </c>
      <c r="C55" s="24" t="s">
        <v>95</v>
      </c>
      <c r="D55" s="25">
        <f>D56</f>
        <v>0</v>
      </c>
      <c r="E55" s="25">
        <f t="shared" ref="E55:W56" si="28">E56</f>
        <v>0</v>
      </c>
      <c r="F55" s="25">
        <f t="shared" si="28"/>
        <v>0</v>
      </c>
      <c r="G55" s="25">
        <f t="shared" si="28"/>
        <v>0</v>
      </c>
      <c r="H55" s="25">
        <f t="shared" si="28"/>
        <v>0</v>
      </c>
      <c r="I55" s="25">
        <f t="shared" si="28"/>
        <v>0</v>
      </c>
      <c r="J55" s="25">
        <f t="shared" si="28"/>
        <v>0</v>
      </c>
      <c r="K55" s="25">
        <f t="shared" si="28"/>
        <v>0</v>
      </c>
      <c r="L55" s="25">
        <f t="shared" si="28"/>
        <v>0</v>
      </c>
      <c r="M55" s="25">
        <f t="shared" si="28"/>
        <v>0</v>
      </c>
      <c r="N55" s="25">
        <f t="shared" si="28"/>
        <v>0</v>
      </c>
      <c r="O55" s="25">
        <f t="shared" si="28"/>
        <v>0</v>
      </c>
      <c r="P55" s="25">
        <f t="shared" si="28"/>
        <v>0</v>
      </c>
      <c r="Q55" s="25">
        <f t="shared" si="28"/>
        <v>0</v>
      </c>
      <c r="R55" s="25">
        <f t="shared" si="28"/>
        <v>0</v>
      </c>
      <c r="S55" s="25">
        <f t="shared" si="28"/>
        <v>0</v>
      </c>
      <c r="T55" s="25">
        <f t="shared" si="28"/>
        <v>0</v>
      </c>
      <c r="U55" s="25">
        <f t="shared" si="28"/>
        <v>0</v>
      </c>
      <c r="V55" s="25">
        <f t="shared" si="28"/>
        <v>0</v>
      </c>
      <c r="W55" s="25">
        <f t="shared" si="28"/>
        <v>0</v>
      </c>
      <c r="X55" s="25">
        <f t="shared" si="1"/>
        <v>0</v>
      </c>
      <c r="Y55" s="25">
        <f>Y56</f>
        <v>0</v>
      </c>
    </row>
    <row r="56" spans="1:25" s="26" customFormat="1" ht="45" hidden="1" x14ac:dyDescent="0.2">
      <c r="A56" s="22" t="s">
        <v>96</v>
      </c>
      <c r="B56" s="23">
        <v>10</v>
      </c>
      <c r="C56" s="24" t="s">
        <v>97</v>
      </c>
      <c r="D56" s="25">
        <f>D57</f>
        <v>0</v>
      </c>
      <c r="E56" s="25">
        <f t="shared" si="28"/>
        <v>0</v>
      </c>
      <c r="F56" s="25">
        <f t="shared" si="28"/>
        <v>0</v>
      </c>
      <c r="G56" s="25">
        <f t="shared" si="28"/>
        <v>0</v>
      </c>
      <c r="H56" s="25">
        <f t="shared" si="28"/>
        <v>0</v>
      </c>
      <c r="I56" s="25">
        <f t="shared" si="28"/>
        <v>0</v>
      </c>
      <c r="J56" s="25">
        <f t="shared" si="28"/>
        <v>0</v>
      </c>
      <c r="K56" s="25">
        <f t="shared" si="28"/>
        <v>0</v>
      </c>
      <c r="L56" s="25">
        <f t="shared" si="28"/>
        <v>0</v>
      </c>
      <c r="M56" s="25">
        <f t="shared" si="28"/>
        <v>0</v>
      </c>
      <c r="N56" s="25">
        <f t="shared" si="28"/>
        <v>0</v>
      </c>
      <c r="O56" s="25">
        <f t="shared" si="28"/>
        <v>0</v>
      </c>
      <c r="P56" s="25">
        <f t="shared" si="28"/>
        <v>0</v>
      </c>
      <c r="Q56" s="25">
        <f t="shared" si="28"/>
        <v>0</v>
      </c>
      <c r="R56" s="25">
        <f t="shared" si="28"/>
        <v>0</v>
      </c>
      <c r="S56" s="25">
        <f t="shared" si="28"/>
        <v>0</v>
      </c>
      <c r="T56" s="25">
        <f t="shared" si="28"/>
        <v>0</v>
      </c>
      <c r="U56" s="25">
        <f t="shared" si="28"/>
        <v>0</v>
      </c>
      <c r="V56" s="25">
        <f t="shared" si="28"/>
        <v>0</v>
      </c>
      <c r="W56" s="25">
        <f t="shared" si="28"/>
        <v>0</v>
      </c>
      <c r="X56" s="25">
        <f t="shared" si="1"/>
        <v>0</v>
      </c>
      <c r="Y56" s="25">
        <f>Y57</f>
        <v>0</v>
      </c>
    </row>
    <row r="57" spans="1:25" ht="45" hidden="1" x14ac:dyDescent="0.2">
      <c r="A57" s="4" t="s">
        <v>98</v>
      </c>
      <c r="B57" s="5">
        <v>10</v>
      </c>
      <c r="C57" s="6" t="s">
        <v>99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20">
        <f>D57+E57+F57+G57+H57+I57+J57+K57+L57+M57+N57+O57+P57+Q57+R57+S57+T57+U57+V57</f>
        <v>0</v>
      </c>
      <c r="X57" s="20">
        <f t="shared" si="1"/>
        <v>0</v>
      </c>
      <c r="Y57" s="20">
        <f>W57-X57</f>
        <v>0</v>
      </c>
    </row>
    <row r="58" spans="1:25" s="17" customFormat="1" ht="22.5" hidden="1" x14ac:dyDescent="0.2">
      <c r="A58" s="13" t="s">
        <v>100</v>
      </c>
      <c r="B58" s="14">
        <v>10</v>
      </c>
      <c r="C58" s="15" t="s">
        <v>101</v>
      </c>
      <c r="D58" s="16">
        <f>D59+D62</f>
        <v>0</v>
      </c>
      <c r="E58" s="16">
        <f t="shared" ref="E58:W58" si="29">E59+E62</f>
        <v>0</v>
      </c>
      <c r="F58" s="16">
        <f t="shared" si="29"/>
        <v>0</v>
      </c>
      <c r="G58" s="16">
        <f t="shared" si="29"/>
        <v>0</v>
      </c>
      <c r="H58" s="16">
        <f t="shared" si="29"/>
        <v>0</v>
      </c>
      <c r="I58" s="16">
        <f t="shared" si="29"/>
        <v>0</v>
      </c>
      <c r="J58" s="16">
        <f t="shared" si="29"/>
        <v>0</v>
      </c>
      <c r="K58" s="16">
        <f t="shared" si="29"/>
        <v>0</v>
      </c>
      <c r="L58" s="16">
        <f t="shared" si="29"/>
        <v>0</v>
      </c>
      <c r="M58" s="16">
        <f t="shared" si="29"/>
        <v>0</v>
      </c>
      <c r="N58" s="16">
        <f t="shared" si="29"/>
        <v>0</v>
      </c>
      <c r="O58" s="16">
        <f t="shared" si="29"/>
        <v>0</v>
      </c>
      <c r="P58" s="16">
        <f t="shared" si="29"/>
        <v>0</v>
      </c>
      <c r="Q58" s="16">
        <f t="shared" si="29"/>
        <v>0</v>
      </c>
      <c r="R58" s="16">
        <f t="shared" si="29"/>
        <v>0</v>
      </c>
      <c r="S58" s="16">
        <f t="shared" si="29"/>
        <v>0</v>
      </c>
      <c r="T58" s="16">
        <f t="shared" si="29"/>
        <v>0</v>
      </c>
      <c r="U58" s="16">
        <f t="shared" si="29"/>
        <v>0</v>
      </c>
      <c r="V58" s="16">
        <f t="shared" si="29"/>
        <v>0</v>
      </c>
      <c r="W58" s="16">
        <f t="shared" si="29"/>
        <v>0</v>
      </c>
      <c r="X58" s="16">
        <f t="shared" si="1"/>
        <v>0</v>
      </c>
      <c r="Y58" s="16">
        <f>Y59+Y62</f>
        <v>0</v>
      </c>
    </row>
    <row r="59" spans="1:25" s="26" customFormat="1" hidden="1" x14ac:dyDescent="0.2">
      <c r="A59" s="22" t="s">
        <v>102</v>
      </c>
      <c r="B59" s="23">
        <v>10</v>
      </c>
      <c r="C59" s="24" t="s">
        <v>103</v>
      </c>
      <c r="D59" s="25">
        <f>D60</f>
        <v>0</v>
      </c>
      <c r="E59" s="25">
        <f t="shared" ref="E59:W60" si="30">E60</f>
        <v>0</v>
      </c>
      <c r="F59" s="25">
        <f t="shared" si="30"/>
        <v>0</v>
      </c>
      <c r="G59" s="25">
        <f t="shared" si="30"/>
        <v>0</v>
      </c>
      <c r="H59" s="25">
        <f t="shared" si="30"/>
        <v>0</v>
      </c>
      <c r="I59" s="25">
        <f t="shared" si="30"/>
        <v>0</v>
      </c>
      <c r="J59" s="25">
        <f t="shared" si="30"/>
        <v>0</v>
      </c>
      <c r="K59" s="25">
        <f t="shared" si="30"/>
        <v>0</v>
      </c>
      <c r="L59" s="25">
        <f t="shared" si="30"/>
        <v>0</v>
      </c>
      <c r="M59" s="25">
        <f t="shared" si="30"/>
        <v>0</v>
      </c>
      <c r="N59" s="25">
        <f t="shared" si="30"/>
        <v>0</v>
      </c>
      <c r="O59" s="25">
        <f t="shared" si="30"/>
        <v>0</v>
      </c>
      <c r="P59" s="25">
        <f t="shared" si="30"/>
        <v>0</v>
      </c>
      <c r="Q59" s="25">
        <f t="shared" si="30"/>
        <v>0</v>
      </c>
      <c r="R59" s="25">
        <f t="shared" si="30"/>
        <v>0</v>
      </c>
      <c r="S59" s="25">
        <f t="shared" si="30"/>
        <v>0</v>
      </c>
      <c r="T59" s="25">
        <f t="shared" si="30"/>
        <v>0</v>
      </c>
      <c r="U59" s="25">
        <f t="shared" si="30"/>
        <v>0</v>
      </c>
      <c r="V59" s="25">
        <f t="shared" si="30"/>
        <v>0</v>
      </c>
      <c r="W59" s="25">
        <f t="shared" si="30"/>
        <v>0</v>
      </c>
      <c r="X59" s="25">
        <f t="shared" si="1"/>
        <v>0</v>
      </c>
      <c r="Y59" s="25">
        <f>Y60</f>
        <v>0</v>
      </c>
    </row>
    <row r="60" spans="1:25" s="26" customFormat="1" hidden="1" x14ac:dyDescent="0.2">
      <c r="A60" s="22" t="s">
        <v>104</v>
      </c>
      <c r="B60" s="23">
        <v>10</v>
      </c>
      <c r="C60" s="24" t="s">
        <v>105</v>
      </c>
      <c r="D60" s="25">
        <f>D61</f>
        <v>0</v>
      </c>
      <c r="E60" s="25">
        <f t="shared" si="30"/>
        <v>0</v>
      </c>
      <c r="F60" s="25">
        <f t="shared" si="30"/>
        <v>0</v>
      </c>
      <c r="G60" s="25">
        <f t="shared" si="30"/>
        <v>0</v>
      </c>
      <c r="H60" s="25">
        <f t="shared" si="30"/>
        <v>0</v>
      </c>
      <c r="I60" s="25">
        <f t="shared" si="30"/>
        <v>0</v>
      </c>
      <c r="J60" s="25">
        <f t="shared" si="30"/>
        <v>0</v>
      </c>
      <c r="K60" s="25">
        <f t="shared" si="30"/>
        <v>0</v>
      </c>
      <c r="L60" s="25">
        <f t="shared" si="30"/>
        <v>0</v>
      </c>
      <c r="M60" s="25">
        <f t="shared" si="30"/>
        <v>0</v>
      </c>
      <c r="N60" s="25">
        <f t="shared" si="30"/>
        <v>0</v>
      </c>
      <c r="O60" s="25">
        <f t="shared" si="30"/>
        <v>0</v>
      </c>
      <c r="P60" s="25">
        <f t="shared" si="30"/>
        <v>0</v>
      </c>
      <c r="Q60" s="25">
        <f t="shared" si="30"/>
        <v>0</v>
      </c>
      <c r="R60" s="25">
        <f t="shared" si="30"/>
        <v>0</v>
      </c>
      <c r="S60" s="25">
        <f t="shared" si="30"/>
        <v>0</v>
      </c>
      <c r="T60" s="25">
        <f t="shared" si="30"/>
        <v>0</v>
      </c>
      <c r="U60" s="25">
        <f t="shared" si="30"/>
        <v>0</v>
      </c>
      <c r="V60" s="25">
        <f t="shared" si="30"/>
        <v>0</v>
      </c>
      <c r="W60" s="25">
        <f t="shared" si="30"/>
        <v>0</v>
      </c>
      <c r="X60" s="25">
        <f t="shared" si="1"/>
        <v>0</v>
      </c>
      <c r="Y60" s="25">
        <f>Y61</f>
        <v>0</v>
      </c>
    </row>
    <row r="61" spans="1:25" ht="22.5" hidden="1" x14ac:dyDescent="0.2">
      <c r="A61" s="4" t="s">
        <v>106</v>
      </c>
      <c r="B61" s="5">
        <v>10</v>
      </c>
      <c r="C61" s="6" t="s">
        <v>107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20">
        <f>D61+E61+F61+G61+H61+I61+J61+K61+L61+M61+N61+O61+P61+Q61+R61+S61+T61+U61+V61</f>
        <v>0</v>
      </c>
      <c r="X61" s="20">
        <f t="shared" si="1"/>
        <v>0</v>
      </c>
      <c r="Y61" s="20">
        <f>W61-X61</f>
        <v>0</v>
      </c>
    </row>
    <row r="62" spans="1:25" s="26" customFormat="1" hidden="1" x14ac:dyDescent="0.2">
      <c r="A62" s="22" t="s">
        <v>108</v>
      </c>
      <c r="B62" s="23">
        <v>10</v>
      </c>
      <c r="C62" s="24" t="s">
        <v>109</v>
      </c>
      <c r="D62" s="25">
        <f>D63</f>
        <v>0</v>
      </c>
      <c r="E62" s="25">
        <f t="shared" ref="E62:W63" si="31">E63</f>
        <v>0</v>
      </c>
      <c r="F62" s="25">
        <f t="shared" si="31"/>
        <v>0</v>
      </c>
      <c r="G62" s="25">
        <f t="shared" si="31"/>
        <v>0</v>
      </c>
      <c r="H62" s="25">
        <f t="shared" si="31"/>
        <v>0</v>
      </c>
      <c r="I62" s="25">
        <f t="shared" si="31"/>
        <v>0</v>
      </c>
      <c r="J62" s="25">
        <f t="shared" si="31"/>
        <v>0</v>
      </c>
      <c r="K62" s="25">
        <f t="shared" si="31"/>
        <v>0</v>
      </c>
      <c r="L62" s="25">
        <f t="shared" si="31"/>
        <v>0</v>
      </c>
      <c r="M62" s="25">
        <f t="shared" si="31"/>
        <v>0</v>
      </c>
      <c r="N62" s="25">
        <f t="shared" si="31"/>
        <v>0</v>
      </c>
      <c r="O62" s="25">
        <f t="shared" si="31"/>
        <v>0</v>
      </c>
      <c r="P62" s="25">
        <f t="shared" si="31"/>
        <v>0</v>
      </c>
      <c r="Q62" s="25">
        <f t="shared" si="31"/>
        <v>0</v>
      </c>
      <c r="R62" s="25">
        <f t="shared" si="31"/>
        <v>0</v>
      </c>
      <c r="S62" s="25">
        <f t="shared" si="31"/>
        <v>0</v>
      </c>
      <c r="T62" s="25">
        <f t="shared" si="31"/>
        <v>0</v>
      </c>
      <c r="U62" s="25">
        <f t="shared" si="31"/>
        <v>0</v>
      </c>
      <c r="V62" s="25">
        <f t="shared" si="31"/>
        <v>0</v>
      </c>
      <c r="W62" s="25">
        <f t="shared" si="31"/>
        <v>0</v>
      </c>
      <c r="X62" s="25">
        <f t="shared" si="1"/>
        <v>0</v>
      </c>
      <c r="Y62" s="25">
        <f>Y63</f>
        <v>0</v>
      </c>
    </row>
    <row r="63" spans="1:25" s="26" customFormat="1" hidden="1" x14ac:dyDescent="0.2">
      <c r="A63" s="22" t="s">
        <v>110</v>
      </c>
      <c r="B63" s="23">
        <v>10</v>
      </c>
      <c r="C63" s="24" t="s">
        <v>111</v>
      </c>
      <c r="D63" s="25">
        <f>D64</f>
        <v>0</v>
      </c>
      <c r="E63" s="25">
        <f t="shared" si="31"/>
        <v>0</v>
      </c>
      <c r="F63" s="25">
        <f t="shared" si="31"/>
        <v>0</v>
      </c>
      <c r="G63" s="25">
        <f t="shared" si="31"/>
        <v>0</v>
      </c>
      <c r="H63" s="25">
        <f t="shared" si="31"/>
        <v>0</v>
      </c>
      <c r="I63" s="25">
        <f t="shared" si="31"/>
        <v>0</v>
      </c>
      <c r="J63" s="25">
        <f t="shared" si="31"/>
        <v>0</v>
      </c>
      <c r="K63" s="25">
        <f t="shared" si="31"/>
        <v>0</v>
      </c>
      <c r="L63" s="25">
        <f t="shared" si="31"/>
        <v>0</v>
      </c>
      <c r="M63" s="25">
        <f t="shared" si="31"/>
        <v>0</v>
      </c>
      <c r="N63" s="25">
        <f t="shared" si="31"/>
        <v>0</v>
      </c>
      <c r="O63" s="25">
        <f t="shared" si="31"/>
        <v>0</v>
      </c>
      <c r="P63" s="25">
        <f t="shared" si="31"/>
        <v>0</v>
      </c>
      <c r="Q63" s="25">
        <f t="shared" si="31"/>
        <v>0</v>
      </c>
      <c r="R63" s="25">
        <f t="shared" si="31"/>
        <v>0</v>
      </c>
      <c r="S63" s="25">
        <f t="shared" si="31"/>
        <v>0</v>
      </c>
      <c r="T63" s="25">
        <f t="shared" si="31"/>
        <v>0</v>
      </c>
      <c r="U63" s="25">
        <f t="shared" si="31"/>
        <v>0</v>
      </c>
      <c r="V63" s="25">
        <f t="shared" si="31"/>
        <v>0</v>
      </c>
      <c r="W63" s="25">
        <f t="shared" si="31"/>
        <v>0</v>
      </c>
      <c r="X63" s="25">
        <f t="shared" si="1"/>
        <v>0</v>
      </c>
      <c r="Y63" s="25">
        <f>Y64</f>
        <v>0</v>
      </c>
    </row>
    <row r="64" spans="1:25" hidden="1" x14ac:dyDescent="0.2">
      <c r="A64" s="4" t="s">
        <v>112</v>
      </c>
      <c r="B64" s="5">
        <v>10</v>
      </c>
      <c r="C64" s="6" t="s">
        <v>113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20">
        <f>D64+E64+F64+G64+H64+I64+J64+K64+L64+M64+N64+O64+P64+Q64+R64+S64+T64+U64+V64</f>
        <v>0</v>
      </c>
      <c r="X64" s="20">
        <f t="shared" si="1"/>
        <v>0</v>
      </c>
      <c r="Y64" s="20">
        <f>W64-X64</f>
        <v>0</v>
      </c>
    </row>
    <row r="65" spans="1:25" s="17" customFormat="1" hidden="1" x14ac:dyDescent="0.2">
      <c r="A65" s="13" t="s">
        <v>114</v>
      </c>
      <c r="B65" s="14">
        <v>10</v>
      </c>
      <c r="C65" s="15" t="s">
        <v>115</v>
      </c>
      <c r="D65" s="16">
        <f>D66+D68</f>
        <v>0</v>
      </c>
      <c r="E65" s="16">
        <f t="shared" ref="E65:W65" si="32">E66+E68</f>
        <v>0</v>
      </c>
      <c r="F65" s="16">
        <f t="shared" si="32"/>
        <v>0</v>
      </c>
      <c r="G65" s="16">
        <f t="shared" si="32"/>
        <v>0</v>
      </c>
      <c r="H65" s="16">
        <f t="shared" si="32"/>
        <v>0</v>
      </c>
      <c r="I65" s="16">
        <f t="shared" si="32"/>
        <v>0</v>
      </c>
      <c r="J65" s="16">
        <f t="shared" si="32"/>
        <v>0</v>
      </c>
      <c r="K65" s="16">
        <f t="shared" si="32"/>
        <v>0</v>
      </c>
      <c r="L65" s="16">
        <f t="shared" si="32"/>
        <v>0</v>
      </c>
      <c r="M65" s="16">
        <f t="shared" si="32"/>
        <v>0</v>
      </c>
      <c r="N65" s="16">
        <f t="shared" si="32"/>
        <v>0</v>
      </c>
      <c r="O65" s="16">
        <f t="shared" si="32"/>
        <v>0</v>
      </c>
      <c r="P65" s="16">
        <f t="shared" si="32"/>
        <v>0</v>
      </c>
      <c r="Q65" s="16">
        <f t="shared" si="32"/>
        <v>0</v>
      </c>
      <c r="R65" s="16">
        <f t="shared" si="32"/>
        <v>0</v>
      </c>
      <c r="S65" s="16">
        <f t="shared" si="32"/>
        <v>0</v>
      </c>
      <c r="T65" s="16">
        <f t="shared" si="32"/>
        <v>0</v>
      </c>
      <c r="U65" s="16">
        <f t="shared" si="32"/>
        <v>0</v>
      </c>
      <c r="V65" s="16">
        <f t="shared" si="32"/>
        <v>0</v>
      </c>
      <c r="W65" s="16">
        <f t="shared" si="32"/>
        <v>0</v>
      </c>
      <c r="X65" s="16">
        <f t="shared" si="1"/>
        <v>0</v>
      </c>
      <c r="Y65" s="16">
        <f>Y66+Y68</f>
        <v>0</v>
      </c>
    </row>
    <row r="66" spans="1:25" s="26" customFormat="1" hidden="1" x14ac:dyDescent="0.2">
      <c r="A66" s="22" t="s">
        <v>116</v>
      </c>
      <c r="B66" s="23">
        <v>10</v>
      </c>
      <c r="C66" s="24" t="s">
        <v>117</v>
      </c>
      <c r="D66" s="25">
        <f>D67</f>
        <v>0</v>
      </c>
      <c r="E66" s="25">
        <f t="shared" ref="E66:W66" si="33">E67</f>
        <v>0</v>
      </c>
      <c r="F66" s="25">
        <f t="shared" si="33"/>
        <v>0</v>
      </c>
      <c r="G66" s="25">
        <f t="shared" si="33"/>
        <v>0</v>
      </c>
      <c r="H66" s="25">
        <f t="shared" si="33"/>
        <v>0</v>
      </c>
      <c r="I66" s="25">
        <f t="shared" si="33"/>
        <v>0</v>
      </c>
      <c r="J66" s="25">
        <f t="shared" si="33"/>
        <v>0</v>
      </c>
      <c r="K66" s="25">
        <f t="shared" si="33"/>
        <v>0</v>
      </c>
      <c r="L66" s="25">
        <f t="shared" si="33"/>
        <v>0</v>
      </c>
      <c r="M66" s="25">
        <f t="shared" si="33"/>
        <v>0</v>
      </c>
      <c r="N66" s="25">
        <f t="shared" si="33"/>
        <v>0</v>
      </c>
      <c r="O66" s="25">
        <f t="shared" si="33"/>
        <v>0</v>
      </c>
      <c r="P66" s="25">
        <f t="shared" si="33"/>
        <v>0</v>
      </c>
      <c r="Q66" s="25">
        <f t="shared" si="33"/>
        <v>0</v>
      </c>
      <c r="R66" s="25">
        <f t="shared" si="33"/>
        <v>0</v>
      </c>
      <c r="S66" s="25">
        <f t="shared" si="33"/>
        <v>0</v>
      </c>
      <c r="T66" s="25">
        <f t="shared" si="33"/>
        <v>0</v>
      </c>
      <c r="U66" s="25">
        <f t="shared" si="33"/>
        <v>0</v>
      </c>
      <c r="V66" s="25">
        <f t="shared" si="33"/>
        <v>0</v>
      </c>
      <c r="W66" s="25">
        <f t="shared" si="33"/>
        <v>0</v>
      </c>
      <c r="X66" s="25">
        <f t="shared" si="1"/>
        <v>0</v>
      </c>
      <c r="Y66" s="25">
        <f>Y67</f>
        <v>0</v>
      </c>
    </row>
    <row r="67" spans="1:25" hidden="1" x14ac:dyDescent="0.2">
      <c r="A67" s="4" t="s">
        <v>118</v>
      </c>
      <c r="B67" s="5">
        <v>10</v>
      </c>
      <c r="C67" s="6" t="s">
        <v>119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20">
        <f>D67+E67+F67+G67+H67+I67+J67+K67+L67+M67+N67+O67+P67+Q67+R67+S67+T67+U67+V67</f>
        <v>0</v>
      </c>
      <c r="X67" s="20">
        <f t="shared" ref="X67:X107" si="34">D67+E67+F67+G67+H67+I67+J67+K67+L67+M67+N67+O67+P67+Q67+R67+S67+T67+U67+V67</f>
        <v>0</v>
      </c>
      <c r="Y67" s="20">
        <f>W67-X67</f>
        <v>0</v>
      </c>
    </row>
    <row r="68" spans="1:25" s="26" customFormat="1" ht="45" hidden="1" x14ac:dyDescent="0.2">
      <c r="A68" s="22" t="s">
        <v>120</v>
      </c>
      <c r="B68" s="23">
        <v>10</v>
      </c>
      <c r="C68" s="24" t="s">
        <v>121</v>
      </c>
      <c r="D68" s="25">
        <f>D69</f>
        <v>0</v>
      </c>
      <c r="E68" s="25">
        <f t="shared" ref="E68:W69" si="35">E69</f>
        <v>0</v>
      </c>
      <c r="F68" s="25">
        <f t="shared" si="35"/>
        <v>0</v>
      </c>
      <c r="G68" s="25">
        <f t="shared" si="35"/>
        <v>0</v>
      </c>
      <c r="H68" s="25">
        <f t="shared" si="35"/>
        <v>0</v>
      </c>
      <c r="I68" s="25">
        <f t="shared" si="35"/>
        <v>0</v>
      </c>
      <c r="J68" s="25">
        <f t="shared" si="35"/>
        <v>0</v>
      </c>
      <c r="K68" s="25">
        <f t="shared" si="35"/>
        <v>0</v>
      </c>
      <c r="L68" s="25">
        <f t="shared" si="35"/>
        <v>0</v>
      </c>
      <c r="M68" s="25">
        <f t="shared" si="35"/>
        <v>0</v>
      </c>
      <c r="N68" s="25">
        <f t="shared" si="35"/>
        <v>0</v>
      </c>
      <c r="O68" s="25">
        <f t="shared" si="35"/>
        <v>0</v>
      </c>
      <c r="P68" s="25">
        <f t="shared" si="35"/>
        <v>0</v>
      </c>
      <c r="Q68" s="25">
        <f t="shared" si="35"/>
        <v>0</v>
      </c>
      <c r="R68" s="25">
        <f t="shared" si="35"/>
        <v>0</v>
      </c>
      <c r="S68" s="25">
        <f t="shared" si="35"/>
        <v>0</v>
      </c>
      <c r="T68" s="25">
        <f t="shared" si="35"/>
        <v>0</v>
      </c>
      <c r="U68" s="25">
        <f t="shared" si="35"/>
        <v>0</v>
      </c>
      <c r="V68" s="25">
        <f t="shared" si="35"/>
        <v>0</v>
      </c>
      <c r="W68" s="25">
        <f t="shared" si="35"/>
        <v>0</v>
      </c>
      <c r="X68" s="25">
        <f t="shared" si="34"/>
        <v>0</v>
      </c>
      <c r="Y68" s="25">
        <f>Y69</f>
        <v>0</v>
      </c>
    </row>
    <row r="69" spans="1:25" s="26" customFormat="1" ht="45" hidden="1" x14ac:dyDescent="0.2">
      <c r="A69" s="22" t="s">
        <v>122</v>
      </c>
      <c r="B69" s="23">
        <v>10</v>
      </c>
      <c r="C69" s="24" t="s">
        <v>123</v>
      </c>
      <c r="D69" s="25">
        <f>D70</f>
        <v>0</v>
      </c>
      <c r="E69" s="25">
        <f t="shared" si="35"/>
        <v>0</v>
      </c>
      <c r="F69" s="25">
        <f t="shared" si="35"/>
        <v>0</v>
      </c>
      <c r="G69" s="25">
        <f t="shared" si="35"/>
        <v>0</v>
      </c>
      <c r="H69" s="25">
        <f t="shared" si="35"/>
        <v>0</v>
      </c>
      <c r="I69" s="25">
        <f t="shared" si="35"/>
        <v>0</v>
      </c>
      <c r="J69" s="25">
        <f t="shared" si="35"/>
        <v>0</v>
      </c>
      <c r="K69" s="25">
        <f t="shared" si="35"/>
        <v>0</v>
      </c>
      <c r="L69" s="25">
        <f t="shared" si="35"/>
        <v>0</v>
      </c>
      <c r="M69" s="25">
        <f t="shared" si="35"/>
        <v>0</v>
      </c>
      <c r="N69" s="25">
        <f t="shared" si="35"/>
        <v>0</v>
      </c>
      <c r="O69" s="25">
        <f t="shared" si="35"/>
        <v>0</v>
      </c>
      <c r="P69" s="25">
        <f t="shared" si="35"/>
        <v>0</v>
      </c>
      <c r="Q69" s="25">
        <f t="shared" si="35"/>
        <v>0</v>
      </c>
      <c r="R69" s="25">
        <f t="shared" si="35"/>
        <v>0</v>
      </c>
      <c r="S69" s="25">
        <f t="shared" si="35"/>
        <v>0</v>
      </c>
      <c r="T69" s="25">
        <f t="shared" si="35"/>
        <v>0</v>
      </c>
      <c r="U69" s="25">
        <f t="shared" si="35"/>
        <v>0</v>
      </c>
      <c r="V69" s="25">
        <f t="shared" si="35"/>
        <v>0</v>
      </c>
      <c r="W69" s="25">
        <f t="shared" si="35"/>
        <v>0</v>
      </c>
      <c r="X69" s="25">
        <f t="shared" si="34"/>
        <v>0</v>
      </c>
      <c r="Y69" s="25">
        <f>Y70</f>
        <v>0</v>
      </c>
    </row>
    <row r="70" spans="1:25" ht="45" hidden="1" x14ac:dyDescent="0.2">
      <c r="A70" s="4" t="s">
        <v>124</v>
      </c>
      <c r="B70" s="5">
        <v>10</v>
      </c>
      <c r="C70" s="6" t="s">
        <v>125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20">
        <f>D70+E70+F70+G70+H70+I70+J70+K70+L70+M70+N70+O70+P70+Q70+R70+S70+T70+U70+V70</f>
        <v>0</v>
      </c>
      <c r="X70" s="20">
        <f t="shared" si="34"/>
        <v>0</v>
      </c>
      <c r="Y70" s="20">
        <f>W70-X70</f>
        <v>0</v>
      </c>
    </row>
    <row r="71" spans="1:25" s="17" customFormat="1" ht="1.5" customHeight="1" x14ac:dyDescent="0.2">
      <c r="A71" s="13" t="s">
        <v>126</v>
      </c>
      <c r="B71" s="14">
        <v>10</v>
      </c>
      <c r="C71" s="15" t="s">
        <v>127</v>
      </c>
      <c r="D71" s="16">
        <f>D72+D74+D76</f>
        <v>0</v>
      </c>
      <c r="E71" s="16">
        <f t="shared" ref="E71:W71" si="36">E72+E74+E76</f>
        <v>0</v>
      </c>
      <c r="F71" s="16">
        <f t="shared" si="36"/>
        <v>0</v>
      </c>
      <c r="G71" s="16">
        <f t="shared" si="36"/>
        <v>0</v>
      </c>
      <c r="H71" s="16">
        <f t="shared" si="36"/>
        <v>0</v>
      </c>
      <c r="I71" s="16">
        <f t="shared" si="36"/>
        <v>0</v>
      </c>
      <c r="J71" s="16">
        <f t="shared" si="36"/>
        <v>0</v>
      </c>
      <c r="K71" s="16">
        <f t="shared" si="36"/>
        <v>0</v>
      </c>
      <c r="L71" s="16">
        <f t="shared" si="36"/>
        <v>0</v>
      </c>
      <c r="M71" s="16">
        <f t="shared" si="36"/>
        <v>0</v>
      </c>
      <c r="N71" s="16">
        <f t="shared" si="36"/>
        <v>0</v>
      </c>
      <c r="O71" s="16">
        <f t="shared" si="36"/>
        <v>0</v>
      </c>
      <c r="P71" s="16">
        <f t="shared" si="36"/>
        <v>0</v>
      </c>
      <c r="Q71" s="16">
        <f t="shared" si="36"/>
        <v>0</v>
      </c>
      <c r="R71" s="16">
        <f t="shared" si="36"/>
        <v>0</v>
      </c>
      <c r="S71" s="16">
        <f t="shared" si="36"/>
        <v>0</v>
      </c>
      <c r="T71" s="16">
        <f t="shared" si="36"/>
        <v>0</v>
      </c>
      <c r="U71" s="16">
        <f t="shared" si="36"/>
        <v>0</v>
      </c>
      <c r="V71" s="16">
        <f t="shared" si="36"/>
        <v>0</v>
      </c>
      <c r="W71" s="16">
        <f t="shared" si="36"/>
        <v>0</v>
      </c>
      <c r="X71" s="16">
        <f t="shared" si="34"/>
        <v>0</v>
      </c>
      <c r="Y71" s="16">
        <f>Y72+Y74+Y76</f>
        <v>0</v>
      </c>
    </row>
    <row r="72" spans="1:25" s="26" customFormat="1" ht="33.75" hidden="1" x14ac:dyDescent="0.2">
      <c r="A72" s="22" t="s">
        <v>128</v>
      </c>
      <c r="B72" s="23">
        <v>10</v>
      </c>
      <c r="C72" s="24" t="s">
        <v>129</v>
      </c>
      <c r="D72" s="25">
        <f>D73</f>
        <v>0</v>
      </c>
      <c r="E72" s="25">
        <f t="shared" ref="E72:W72" si="37">E73</f>
        <v>0</v>
      </c>
      <c r="F72" s="25">
        <f t="shared" si="37"/>
        <v>0</v>
      </c>
      <c r="G72" s="25">
        <f t="shared" si="37"/>
        <v>0</v>
      </c>
      <c r="H72" s="25">
        <f t="shared" si="37"/>
        <v>0</v>
      </c>
      <c r="I72" s="25">
        <f t="shared" si="37"/>
        <v>0</v>
      </c>
      <c r="J72" s="25">
        <f t="shared" si="37"/>
        <v>0</v>
      </c>
      <c r="K72" s="25">
        <f t="shared" si="37"/>
        <v>0</v>
      </c>
      <c r="L72" s="25">
        <f t="shared" si="37"/>
        <v>0</v>
      </c>
      <c r="M72" s="25">
        <f t="shared" si="37"/>
        <v>0</v>
      </c>
      <c r="N72" s="25">
        <f t="shared" si="37"/>
        <v>0</v>
      </c>
      <c r="O72" s="25">
        <f t="shared" si="37"/>
        <v>0</v>
      </c>
      <c r="P72" s="25">
        <f t="shared" si="37"/>
        <v>0</v>
      </c>
      <c r="Q72" s="25">
        <f t="shared" si="37"/>
        <v>0</v>
      </c>
      <c r="R72" s="25">
        <f t="shared" si="37"/>
        <v>0</v>
      </c>
      <c r="S72" s="25">
        <f t="shared" si="37"/>
        <v>0</v>
      </c>
      <c r="T72" s="25">
        <f t="shared" si="37"/>
        <v>0</v>
      </c>
      <c r="U72" s="25">
        <f t="shared" si="37"/>
        <v>0</v>
      </c>
      <c r="V72" s="25">
        <f t="shared" si="37"/>
        <v>0</v>
      </c>
      <c r="W72" s="25">
        <f t="shared" si="37"/>
        <v>0</v>
      </c>
      <c r="X72" s="25">
        <f t="shared" si="34"/>
        <v>0</v>
      </c>
      <c r="Y72" s="25">
        <f>Y73</f>
        <v>0</v>
      </c>
    </row>
    <row r="73" spans="1:25" ht="33.75" hidden="1" x14ac:dyDescent="0.2">
      <c r="A73" s="4" t="s">
        <v>130</v>
      </c>
      <c r="B73" s="5">
        <v>10</v>
      </c>
      <c r="C73" s="6" t="s">
        <v>131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20">
        <f>D73+E73+F73+G73+H73+I73+J73+K73+L73+M73+N73+O73+P73+Q73+R73+S73+T73+U73+V73</f>
        <v>0</v>
      </c>
      <c r="X73" s="20">
        <f t="shared" si="34"/>
        <v>0</v>
      </c>
      <c r="Y73" s="20">
        <f>W73-X73</f>
        <v>0</v>
      </c>
    </row>
    <row r="74" spans="1:25" s="26" customFormat="1" ht="22.5" hidden="1" x14ac:dyDescent="0.2">
      <c r="A74" s="22" t="s">
        <v>132</v>
      </c>
      <c r="B74" s="23">
        <v>10</v>
      </c>
      <c r="C74" s="24" t="s">
        <v>133</v>
      </c>
      <c r="D74" s="25">
        <f>D75</f>
        <v>0</v>
      </c>
      <c r="E74" s="25">
        <f t="shared" ref="E74:W74" si="38">E75</f>
        <v>0</v>
      </c>
      <c r="F74" s="25">
        <f t="shared" si="38"/>
        <v>0</v>
      </c>
      <c r="G74" s="25">
        <f t="shared" si="38"/>
        <v>0</v>
      </c>
      <c r="H74" s="25">
        <f t="shared" si="38"/>
        <v>0</v>
      </c>
      <c r="I74" s="25">
        <f t="shared" si="38"/>
        <v>0</v>
      </c>
      <c r="J74" s="25">
        <f t="shared" si="38"/>
        <v>0</v>
      </c>
      <c r="K74" s="25">
        <f t="shared" si="38"/>
        <v>0</v>
      </c>
      <c r="L74" s="25">
        <f t="shared" si="38"/>
        <v>0</v>
      </c>
      <c r="M74" s="25">
        <f t="shared" si="38"/>
        <v>0</v>
      </c>
      <c r="N74" s="25">
        <f t="shared" si="38"/>
        <v>0</v>
      </c>
      <c r="O74" s="25">
        <f t="shared" si="38"/>
        <v>0</v>
      </c>
      <c r="P74" s="25">
        <f t="shared" si="38"/>
        <v>0</v>
      </c>
      <c r="Q74" s="25">
        <f t="shared" si="38"/>
        <v>0</v>
      </c>
      <c r="R74" s="25">
        <f t="shared" si="38"/>
        <v>0</v>
      </c>
      <c r="S74" s="25">
        <f t="shared" si="38"/>
        <v>0</v>
      </c>
      <c r="T74" s="25">
        <f t="shared" si="38"/>
        <v>0</v>
      </c>
      <c r="U74" s="25">
        <f t="shared" si="38"/>
        <v>0</v>
      </c>
      <c r="V74" s="25">
        <f t="shared" si="38"/>
        <v>0</v>
      </c>
      <c r="W74" s="25">
        <f t="shared" si="38"/>
        <v>0</v>
      </c>
      <c r="X74" s="25">
        <f t="shared" si="34"/>
        <v>0</v>
      </c>
      <c r="Y74" s="25">
        <f>Y75</f>
        <v>0</v>
      </c>
    </row>
    <row r="75" spans="1:25" ht="33.75" hidden="1" x14ac:dyDescent="0.2">
      <c r="A75" s="4" t="s">
        <v>134</v>
      </c>
      <c r="B75" s="5">
        <v>10</v>
      </c>
      <c r="C75" s="6" t="s">
        <v>135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20">
        <f>D75+E75+F75+G75+H75+I75+J75+K75+L75+M75+N75+O75+P75+Q75+R75+S75+T75+U75+V75</f>
        <v>0</v>
      </c>
      <c r="X75" s="20">
        <f t="shared" si="34"/>
        <v>0</v>
      </c>
      <c r="Y75" s="20">
        <f>W75-X75</f>
        <v>0</v>
      </c>
    </row>
    <row r="76" spans="1:25" s="26" customFormat="1" ht="22.5" hidden="1" x14ac:dyDescent="0.2">
      <c r="A76" s="22" t="s">
        <v>136</v>
      </c>
      <c r="B76" s="23">
        <v>10</v>
      </c>
      <c r="C76" s="24" t="s">
        <v>137</v>
      </c>
      <c r="D76" s="25">
        <f>D77</f>
        <v>0</v>
      </c>
      <c r="E76" s="25">
        <f t="shared" ref="E76:W76" si="39">E77</f>
        <v>0</v>
      </c>
      <c r="F76" s="25">
        <f t="shared" si="39"/>
        <v>0</v>
      </c>
      <c r="G76" s="25">
        <f t="shared" si="39"/>
        <v>0</v>
      </c>
      <c r="H76" s="25">
        <f t="shared" si="39"/>
        <v>0</v>
      </c>
      <c r="I76" s="25">
        <f t="shared" si="39"/>
        <v>0</v>
      </c>
      <c r="J76" s="25">
        <f t="shared" si="39"/>
        <v>0</v>
      </c>
      <c r="K76" s="25">
        <f t="shared" si="39"/>
        <v>0</v>
      </c>
      <c r="L76" s="25">
        <f t="shared" si="39"/>
        <v>0</v>
      </c>
      <c r="M76" s="25">
        <f t="shared" si="39"/>
        <v>0</v>
      </c>
      <c r="N76" s="25">
        <f t="shared" si="39"/>
        <v>0</v>
      </c>
      <c r="O76" s="25">
        <f t="shared" si="39"/>
        <v>0</v>
      </c>
      <c r="P76" s="25">
        <f t="shared" si="39"/>
        <v>0</v>
      </c>
      <c r="Q76" s="25">
        <f t="shared" si="39"/>
        <v>0</v>
      </c>
      <c r="R76" s="25">
        <f t="shared" si="39"/>
        <v>0</v>
      </c>
      <c r="S76" s="25">
        <f t="shared" si="39"/>
        <v>0</v>
      </c>
      <c r="T76" s="25">
        <f t="shared" si="39"/>
        <v>0</v>
      </c>
      <c r="U76" s="25">
        <f t="shared" si="39"/>
        <v>0</v>
      </c>
      <c r="V76" s="25">
        <f t="shared" si="39"/>
        <v>0</v>
      </c>
      <c r="W76" s="25">
        <f t="shared" si="39"/>
        <v>0</v>
      </c>
      <c r="X76" s="25">
        <f t="shared" si="34"/>
        <v>0</v>
      </c>
      <c r="Y76" s="25">
        <f>Y77</f>
        <v>0</v>
      </c>
    </row>
    <row r="77" spans="1:25" ht="22.5" hidden="1" x14ac:dyDescent="0.2">
      <c r="A77" s="4" t="s">
        <v>138</v>
      </c>
      <c r="B77" s="5">
        <v>10</v>
      </c>
      <c r="C77" s="6" t="s">
        <v>139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20">
        <f>D77+E77+F77+G77+H77+I77+J77+K77+L77+M77+N77+O77+P77+Q77+R77+S77+T77+U77+V77</f>
        <v>0</v>
      </c>
      <c r="X77" s="20">
        <f t="shared" si="34"/>
        <v>0</v>
      </c>
      <c r="Y77" s="20">
        <f>W77-X77</f>
        <v>0</v>
      </c>
    </row>
    <row r="78" spans="1:25" s="17" customFormat="1" hidden="1" x14ac:dyDescent="0.2">
      <c r="A78" s="13" t="s">
        <v>140</v>
      </c>
      <c r="B78" s="14">
        <v>10</v>
      </c>
      <c r="C78" s="15" t="s">
        <v>141</v>
      </c>
      <c r="D78" s="16">
        <f>D79</f>
        <v>0</v>
      </c>
      <c r="E78" s="16">
        <f t="shared" ref="E78:W79" si="40">E79</f>
        <v>0</v>
      </c>
      <c r="F78" s="16">
        <f t="shared" si="40"/>
        <v>0</v>
      </c>
      <c r="G78" s="16">
        <f t="shared" si="40"/>
        <v>0</v>
      </c>
      <c r="H78" s="16">
        <f t="shared" si="40"/>
        <v>0</v>
      </c>
      <c r="I78" s="16">
        <f t="shared" si="40"/>
        <v>0</v>
      </c>
      <c r="J78" s="16">
        <f t="shared" si="40"/>
        <v>0</v>
      </c>
      <c r="K78" s="16">
        <f t="shared" si="40"/>
        <v>0</v>
      </c>
      <c r="L78" s="16">
        <f t="shared" si="40"/>
        <v>0</v>
      </c>
      <c r="M78" s="16">
        <f t="shared" si="40"/>
        <v>0</v>
      </c>
      <c r="N78" s="16">
        <f t="shared" si="40"/>
        <v>0</v>
      </c>
      <c r="O78" s="16">
        <f t="shared" si="40"/>
        <v>0</v>
      </c>
      <c r="P78" s="16">
        <f t="shared" si="40"/>
        <v>0</v>
      </c>
      <c r="Q78" s="16">
        <f t="shared" si="40"/>
        <v>0</v>
      </c>
      <c r="R78" s="16">
        <f t="shared" si="40"/>
        <v>0</v>
      </c>
      <c r="S78" s="16">
        <f t="shared" si="40"/>
        <v>0</v>
      </c>
      <c r="T78" s="16">
        <f t="shared" si="40"/>
        <v>0</v>
      </c>
      <c r="U78" s="16">
        <f t="shared" si="40"/>
        <v>0</v>
      </c>
      <c r="V78" s="16">
        <f t="shared" si="40"/>
        <v>0</v>
      </c>
      <c r="W78" s="16">
        <f t="shared" si="40"/>
        <v>0</v>
      </c>
      <c r="X78" s="16">
        <f t="shared" si="34"/>
        <v>0</v>
      </c>
      <c r="Y78" s="16">
        <f>Y79</f>
        <v>0</v>
      </c>
    </row>
    <row r="79" spans="1:25" s="26" customFormat="1" hidden="1" x14ac:dyDescent="0.2">
      <c r="A79" s="22" t="s">
        <v>142</v>
      </c>
      <c r="B79" s="23">
        <v>10</v>
      </c>
      <c r="C79" s="24" t="s">
        <v>143</v>
      </c>
      <c r="D79" s="25">
        <f>D80</f>
        <v>0</v>
      </c>
      <c r="E79" s="25">
        <f t="shared" si="40"/>
        <v>0</v>
      </c>
      <c r="F79" s="25">
        <f t="shared" si="40"/>
        <v>0</v>
      </c>
      <c r="G79" s="25">
        <f t="shared" si="40"/>
        <v>0</v>
      </c>
      <c r="H79" s="25">
        <f t="shared" si="40"/>
        <v>0</v>
      </c>
      <c r="I79" s="25">
        <f t="shared" si="40"/>
        <v>0</v>
      </c>
      <c r="J79" s="25">
        <f t="shared" si="40"/>
        <v>0</v>
      </c>
      <c r="K79" s="25">
        <f t="shared" si="40"/>
        <v>0</v>
      </c>
      <c r="L79" s="25">
        <f t="shared" si="40"/>
        <v>0</v>
      </c>
      <c r="M79" s="25">
        <f t="shared" si="40"/>
        <v>0</v>
      </c>
      <c r="N79" s="25">
        <f t="shared" si="40"/>
        <v>0</v>
      </c>
      <c r="O79" s="25">
        <f t="shared" si="40"/>
        <v>0</v>
      </c>
      <c r="P79" s="25">
        <f t="shared" si="40"/>
        <v>0</v>
      </c>
      <c r="Q79" s="25">
        <f t="shared" si="40"/>
        <v>0</v>
      </c>
      <c r="R79" s="25">
        <f t="shared" si="40"/>
        <v>0</v>
      </c>
      <c r="S79" s="25">
        <f t="shared" si="40"/>
        <v>0</v>
      </c>
      <c r="T79" s="25">
        <f t="shared" si="40"/>
        <v>0</v>
      </c>
      <c r="U79" s="25">
        <f t="shared" si="40"/>
        <v>0</v>
      </c>
      <c r="V79" s="25">
        <f t="shared" si="40"/>
        <v>0</v>
      </c>
      <c r="W79" s="25">
        <f t="shared" si="40"/>
        <v>0</v>
      </c>
      <c r="X79" s="25">
        <f t="shared" si="34"/>
        <v>0</v>
      </c>
      <c r="Y79" s="25">
        <f>Y80</f>
        <v>0</v>
      </c>
    </row>
    <row r="80" spans="1:25" hidden="1" x14ac:dyDescent="0.2">
      <c r="A80" s="4" t="s">
        <v>144</v>
      </c>
      <c r="B80" s="5">
        <v>10</v>
      </c>
      <c r="C80" s="6" t="s">
        <v>145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20">
        <f t="shared" si="34"/>
        <v>0</v>
      </c>
      <c r="Y80" s="20">
        <f>W80-X80</f>
        <v>0</v>
      </c>
    </row>
    <row r="81" spans="1:25" s="12" customFormat="1" x14ac:dyDescent="0.2">
      <c r="A81" s="8" t="s">
        <v>146</v>
      </c>
      <c r="B81" s="9">
        <v>10</v>
      </c>
      <c r="C81" s="10" t="s">
        <v>147</v>
      </c>
      <c r="D81" s="11">
        <f>D82+D98+D102</f>
        <v>2630330</v>
      </c>
      <c r="E81" s="11">
        <f t="shared" ref="E81:Y81" si="41">E82+E98+E102</f>
        <v>1808930</v>
      </c>
      <c r="F81" s="11">
        <f t="shared" si="41"/>
        <v>3898630</v>
      </c>
      <c r="G81" s="11">
        <f t="shared" si="41"/>
        <v>5244730</v>
      </c>
      <c r="H81" s="11">
        <f t="shared" si="41"/>
        <v>2137330</v>
      </c>
      <c r="I81" s="11">
        <f t="shared" si="41"/>
        <v>7292995</v>
      </c>
      <c r="J81" s="11">
        <f t="shared" si="41"/>
        <v>2813830</v>
      </c>
      <c r="K81" s="11">
        <f t="shared" si="41"/>
        <v>2020430</v>
      </c>
      <c r="L81" s="11">
        <f t="shared" si="41"/>
        <v>1773830</v>
      </c>
      <c r="M81" s="11">
        <f t="shared" si="41"/>
        <v>3100130</v>
      </c>
      <c r="N81" s="11">
        <f t="shared" si="41"/>
        <v>1966230</v>
      </c>
      <c r="O81" s="11">
        <f t="shared" si="41"/>
        <v>4691195</v>
      </c>
      <c r="P81" s="11">
        <f t="shared" si="41"/>
        <v>3958030</v>
      </c>
      <c r="Q81" s="11">
        <f t="shared" si="41"/>
        <v>31238800</v>
      </c>
      <c r="R81" s="11">
        <f t="shared" si="41"/>
        <v>2098630</v>
      </c>
      <c r="S81" s="11">
        <f t="shared" si="41"/>
        <v>1247630</v>
      </c>
      <c r="T81" s="11">
        <f t="shared" si="41"/>
        <v>6886695</v>
      </c>
      <c r="U81" s="11">
        <f t="shared" si="41"/>
        <v>7896395</v>
      </c>
      <c r="V81" s="11">
        <f t="shared" si="41"/>
        <v>2902730</v>
      </c>
      <c r="W81" s="11">
        <f t="shared" si="41"/>
        <v>95607500</v>
      </c>
      <c r="X81" s="11">
        <f t="shared" si="41"/>
        <v>95607500</v>
      </c>
      <c r="Y81" s="11">
        <f t="shared" si="41"/>
        <v>0</v>
      </c>
    </row>
    <row r="82" spans="1:25" s="17" customFormat="1" ht="22.5" x14ac:dyDescent="0.2">
      <c r="A82" s="13" t="s">
        <v>148</v>
      </c>
      <c r="B82" s="14">
        <v>10</v>
      </c>
      <c r="C82" s="15" t="s">
        <v>149</v>
      </c>
      <c r="D82" s="16">
        <f>D83+D88+D93</f>
        <v>2630330</v>
      </c>
      <c r="E82" s="16">
        <f t="shared" ref="E82:W82" si="42">E83+E88+E93</f>
        <v>1808930</v>
      </c>
      <c r="F82" s="16">
        <f t="shared" si="42"/>
        <v>3898630</v>
      </c>
      <c r="G82" s="16">
        <f t="shared" si="42"/>
        <v>5244730</v>
      </c>
      <c r="H82" s="16">
        <f t="shared" si="42"/>
        <v>2137330</v>
      </c>
      <c r="I82" s="16">
        <f t="shared" si="42"/>
        <v>7292995</v>
      </c>
      <c r="J82" s="16">
        <f t="shared" si="42"/>
        <v>2813830</v>
      </c>
      <c r="K82" s="16">
        <f t="shared" si="42"/>
        <v>2020430</v>
      </c>
      <c r="L82" s="16">
        <f t="shared" si="42"/>
        <v>1773830</v>
      </c>
      <c r="M82" s="16">
        <f t="shared" si="42"/>
        <v>3100130</v>
      </c>
      <c r="N82" s="16">
        <f t="shared" si="42"/>
        <v>1966230</v>
      </c>
      <c r="O82" s="16">
        <f t="shared" si="42"/>
        <v>4691195</v>
      </c>
      <c r="P82" s="16">
        <f t="shared" si="42"/>
        <v>3958030</v>
      </c>
      <c r="Q82" s="16">
        <f t="shared" si="42"/>
        <v>31238800</v>
      </c>
      <c r="R82" s="16">
        <f t="shared" si="42"/>
        <v>2098630</v>
      </c>
      <c r="S82" s="16">
        <f t="shared" si="42"/>
        <v>1247630</v>
      </c>
      <c r="T82" s="16">
        <f t="shared" si="42"/>
        <v>6886695</v>
      </c>
      <c r="U82" s="16">
        <f t="shared" si="42"/>
        <v>7896395</v>
      </c>
      <c r="V82" s="16">
        <f t="shared" si="42"/>
        <v>2902730</v>
      </c>
      <c r="W82" s="16">
        <f t="shared" si="42"/>
        <v>95607500</v>
      </c>
      <c r="X82" s="16">
        <f t="shared" si="34"/>
        <v>95607500</v>
      </c>
      <c r="Y82" s="16">
        <f>Y83+Y88+Y93</f>
        <v>0</v>
      </c>
    </row>
    <row r="83" spans="1:25" s="17" customFormat="1" x14ac:dyDescent="0.2">
      <c r="A83" s="13" t="s">
        <v>150</v>
      </c>
      <c r="B83" s="14">
        <v>10</v>
      </c>
      <c r="C83" s="15" t="s">
        <v>170</v>
      </c>
      <c r="D83" s="16">
        <f>D84+D86</f>
        <v>2553900</v>
      </c>
      <c r="E83" s="16">
        <f t="shared" ref="E83:W83" si="43">E84+E86</f>
        <v>1728600</v>
      </c>
      <c r="F83" s="16">
        <f t="shared" si="43"/>
        <v>3817500</v>
      </c>
      <c r="G83" s="16">
        <f t="shared" si="43"/>
        <v>5166500</v>
      </c>
      <c r="H83" s="16">
        <f t="shared" si="43"/>
        <v>2058900</v>
      </c>
      <c r="I83" s="16">
        <f t="shared" si="43"/>
        <v>7097300</v>
      </c>
      <c r="J83" s="16">
        <f t="shared" si="43"/>
        <v>2735600</v>
      </c>
      <c r="K83" s="16">
        <f t="shared" si="43"/>
        <v>1945100</v>
      </c>
      <c r="L83" s="16">
        <f t="shared" si="43"/>
        <v>1696600</v>
      </c>
      <c r="M83" s="16">
        <f t="shared" si="43"/>
        <v>3015300</v>
      </c>
      <c r="N83" s="16">
        <f t="shared" si="43"/>
        <v>1889900</v>
      </c>
      <c r="O83" s="16">
        <f t="shared" si="43"/>
        <v>4496900</v>
      </c>
      <c r="P83" s="16">
        <f t="shared" si="43"/>
        <v>3877000</v>
      </c>
      <c r="Q83" s="16">
        <f t="shared" si="43"/>
        <v>22029800</v>
      </c>
      <c r="R83" s="16">
        <f t="shared" si="43"/>
        <v>2020800</v>
      </c>
      <c r="S83" s="16">
        <f t="shared" si="43"/>
        <v>1172600</v>
      </c>
      <c r="T83" s="16">
        <f t="shared" si="43"/>
        <v>6692000</v>
      </c>
      <c r="U83" s="16">
        <f t="shared" si="43"/>
        <v>7690100</v>
      </c>
      <c r="V83" s="16">
        <f t="shared" si="43"/>
        <v>2825600</v>
      </c>
      <c r="W83" s="16">
        <f t="shared" si="43"/>
        <v>84510000</v>
      </c>
      <c r="X83" s="16">
        <f t="shared" si="34"/>
        <v>84510000</v>
      </c>
      <c r="Y83" s="16">
        <f>Y84+Y86</f>
        <v>0</v>
      </c>
    </row>
    <row r="84" spans="1:25" s="26" customFormat="1" x14ac:dyDescent="0.2">
      <c r="A84" s="22" t="s">
        <v>151</v>
      </c>
      <c r="B84" s="23">
        <v>10</v>
      </c>
      <c r="C84" s="24" t="s">
        <v>171</v>
      </c>
      <c r="D84" s="25">
        <f>D85</f>
        <v>2553900</v>
      </c>
      <c r="E84" s="25">
        <f t="shared" ref="E84:W84" si="44">E85</f>
        <v>1728600</v>
      </c>
      <c r="F84" s="25">
        <f t="shared" si="44"/>
        <v>3817500</v>
      </c>
      <c r="G84" s="25">
        <f t="shared" si="44"/>
        <v>5166500</v>
      </c>
      <c r="H84" s="25">
        <f t="shared" si="44"/>
        <v>2058900</v>
      </c>
      <c r="I84" s="25">
        <f t="shared" si="44"/>
        <v>7097300</v>
      </c>
      <c r="J84" s="25">
        <f t="shared" si="44"/>
        <v>2735600</v>
      </c>
      <c r="K84" s="25">
        <f t="shared" si="44"/>
        <v>1945100</v>
      </c>
      <c r="L84" s="25">
        <f t="shared" si="44"/>
        <v>1696600</v>
      </c>
      <c r="M84" s="25">
        <f t="shared" si="44"/>
        <v>3015300</v>
      </c>
      <c r="N84" s="25">
        <f t="shared" si="44"/>
        <v>1889900</v>
      </c>
      <c r="O84" s="25">
        <f t="shared" si="44"/>
        <v>4496900</v>
      </c>
      <c r="P84" s="25">
        <f t="shared" si="44"/>
        <v>3877000</v>
      </c>
      <c r="Q84" s="25">
        <f t="shared" si="44"/>
        <v>22029800</v>
      </c>
      <c r="R84" s="25">
        <f t="shared" si="44"/>
        <v>2020800</v>
      </c>
      <c r="S84" s="25">
        <f t="shared" si="44"/>
        <v>1172600</v>
      </c>
      <c r="T84" s="25">
        <f t="shared" si="44"/>
        <v>6692000</v>
      </c>
      <c r="U84" s="25">
        <f t="shared" si="44"/>
        <v>7690100</v>
      </c>
      <c r="V84" s="25">
        <f t="shared" si="44"/>
        <v>2825600</v>
      </c>
      <c r="W84" s="25">
        <f t="shared" si="44"/>
        <v>84510000</v>
      </c>
      <c r="X84" s="25">
        <f t="shared" si="34"/>
        <v>84510000</v>
      </c>
      <c r="Y84" s="25">
        <f>Y85</f>
        <v>0</v>
      </c>
    </row>
    <row r="85" spans="1:25" x14ac:dyDescent="0.2">
      <c r="A85" s="4" t="s">
        <v>152</v>
      </c>
      <c r="B85" s="5">
        <v>10</v>
      </c>
      <c r="C85" s="6" t="s">
        <v>172</v>
      </c>
      <c r="D85" s="7">
        <f>2542300+11600</f>
        <v>2553900</v>
      </c>
      <c r="E85" s="7">
        <f>1725700+2900</f>
        <v>1728600</v>
      </c>
      <c r="F85" s="7">
        <f>3808200+9300</f>
        <v>3817500</v>
      </c>
      <c r="G85" s="7">
        <f>5145000+21500</f>
        <v>5166500</v>
      </c>
      <c r="H85" s="7">
        <f>2052800+6100</f>
        <v>2058900</v>
      </c>
      <c r="I85" s="7">
        <f>7067300+30000</f>
        <v>7097300</v>
      </c>
      <c r="J85" s="7">
        <f>2727100+8500</f>
        <v>2735600</v>
      </c>
      <c r="K85" s="7">
        <f>1941500+3600</f>
        <v>1945100</v>
      </c>
      <c r="L85" s="7">
        <f>1694000+2600</f>
        <v>1696600</v>
      </c>
      <c r="M85" s="7">
        <f>3012600+2700</f>
        <v>3015300</v>
      </c>
      <c r="N85" s="7">
        <f>1885100+4800</f>
        <v>1889900</v>
      </c>
      <c r="O85" s="7">
        <v>4496900</v>
      </c>
      <c r="P85" s="7">
        <f>3862200+14800</f>
        <v>3877000</v>
      </c>
      <c r="Q85" s="7">
        <v>22029800</v>
      </c>
      <c r="R85" s="7">
        <f>2020800</f>
        <v>2020800</v>
      </c>
      <c r="S85" s="7">
        <v>1172600</v>
      </c>
      <c r="T85" s="7">
        <f>6672900+19100</f>
        <v>6692000</v>
      </c>
      <c r="U85" s="7">
        <v>7690100</v>
      </c>
      <c r="V85" s="7">
        <f>2813100+12500</f>
        <v>2825600</v>
      </c>
      <c r="W85" s="20">
        <f>D85+E85+F85+G85+H85+I85+J85+K85+L85+M85+N85+O85+P85+Q85+R85+S85+T85+U85+V85</f>
        <v>84510000</v>
      </c>
      <c r="X85" s="20">
        <f t="shared" si="34"/>
        <v>84510000</v>
      </c>
      <c r="Y85" s="20">
        <f>W85-X85</f>
        <v>0</v>
      </c>
    </row>
    <row r="86" spans="1:25" s="26" customFormat="1" x14ac:dyDescent="0.2">
      <c r="A86" s="22" t="s">
        <v>153</v>
      </c>
      <c r="B86" s="23">
        <v>10</v>
      </c>
      <c r="C86" s="24" t="s">
        <v>173</v>
      </c>
      <c r="D86" s="25">
        <f>D87</f>
        <v>0</v>
      </c>
      <c r="E86" s="25">
        <f t="shared" ref="E86:W86" si="45">E87</f>
        <v>0</v>
      </c>
      <c r="F86" s="25">
        <f t="shared" si="45"/>
        <v>0</v>
      </c>
      <c r="G86" s="25">
        <f t="shared" si="45"/>
        <v>0</v>
      </c>
      <c r="H86" s="25">
        <f t="shared" si="45"/>
        <v>0</v>
      </c>
      <c r="I86" s="25">
        <f t="shared" si="45"/>
        <v>0</v>
      </c>
      <c r="J86" s="25">
        <f t="shared" si="45"/>
        <v>0</v>
      </c>
      <c r="K86" s="25">
        <f t="shared" si="45"/>
        <v>0</v>
      </c>
      <c r="L86" s="25">
        <f t="shared" si="45"/>
        <v>0</v>
      </c>
      <c r="M86" s="25">
        <f t="shared" si="45"/>
        <v>0</v>
      </c>
      <c r="N86" s="25">
        <f t="shared" si="45"/>
        <v>0</v>
      </c>
      <c r="O86" s="25">
        <f t="shared" si="45"/>
        <v>0</v>
      </c>
      <c r="P86" s="25">
        <f t="shared" si="45"/>
        <v>0</v>
      </c>
      <c r="Q86" s="25">
        <f t="shared" si="45"/>
        <v>0</v>
      </c>
      <c r="R86" s="25">
        <f t="shared" si="45"/>
        <v>0</v>
      </c>
      <c r="S86" s="25">
        <f t="shared" si="45"/>
        <v>0</v>
      </c>
      <c r="T86" s="25">
        <f t="shared" si="45"/>
        <v>0</v>
      </c>
      <c r="U86" s="25">
        <f t="shared" si="45"/>
        <v>0</v>
      </c>
      <c r="V86" s="25">
        <f t="shared" si="45"/>
        <v>0</v>
      </c>
      <c r="W86" s="25">
        <f t="shared" si="45"/>
        <v>0</v>
      </c>
      <c r="X86" s="25">
        <f t="shared" si="34"/>
        <v>0</v>
      </c>
      <c r="Y86" s="25">
        <f>Y87</f>
        <v>0</v>
      </c>
    </row>
    <row r="87" spans="1:25" ht="22.5" x14ac:dyDescent="0.2">
      <c r="A87" s="4" t="s">
        <v>154</v>
      </c>
      <c r="B87" s="5">
        <v>10</v>
      </c>
      <c r="C87" s="6" t="s">
        <v>174</v>
      </c>
      <c r="D87" s="7">
        <v>0</v>
      </c>
      <c r="E87" s="7"/>
      <c r="F87" s="7"/>
      <c r="G87" s="7"/>
      <c r="H87" s="7">
        <v>0</v>
      </c>
      <c r="I87" s="7"/>
      <c r="J87" s="7"/>
      <c r="K87" s="7"/>
      <c r="L87" s="7"/>
      <c r="M87" s="7">
        <v>0</v>
      </c>
      <c r="N87" s="7"/>
      <c r="O87" s="7"/>
      <c r="P87" s="7"/>
      <c r="Q87" s="7">
        <v>0</v>
      </c>
      <c r="R87" s="7"/>
      <c r="S87" s="7"/>
      <c r="T87" s="7"/>
      <c r="U87" s="7">
        <v>0</v>
      </c>
      <c r="V87" s="7">
        <v>0</v>
      </c>
      <c r="W87" s="20">
        <f>D87+E87+F87+G87+H87+I87+J87+K87+L87+M87+N87+O87+P87+Q87+R87+S87+T87+U87+V87</f>
        <v>0</v>
      </c>
      <c r="X87" s="20">
        <f t="shared" si="34"/>
        <v>0</v>
      </c>
      <c r="Y87" s="20">
        <f>W87-X87</f>
        <v>0</v>
      </c>
    </row>
    <row r="88" spans="1:25" s="17" customFormat="1" x14ac:dyDescent="0.2">
      <c r="A88" s="13" t="s">
        <v>155</v>
      </c>
      <c r="B88" s="14">
        <v>10</v>
      </c>
      <c r="C88" s="15" t="s">
        <v>175</v>
      </c>
      <c r="D88" s="16">
        <f>D89+D91</f>
        <v>76430</v>
      </c>
      <c r="E88" s="16">
        <f t="shared" ref="E88:W88" si="46">E89+E91</f>
        <v>80330</v>
      </c>
      <c r="F88" s="16">
        <f t="shared" si="46"/>
        <v>81130</v>
      </c>
      <c r="G88" s="16">
        <f t="shared" si="46"/>
        <v>78230</v>
      </c>
      <c r="H88" s="16">
        <f t="shared" si="46"/>
        <v>78430</v>
      </c>
      <c r="I88" s="16">
        <f t="shared" si="46"/>
        <v>195695</v>
      </c>
      <c r="J88" s="16">
        <f t="shared" si="46"/>
        <v>78230</v>
      </c>
      <c r="K88" s="16">
        <f t="shared" si="46"/>
        <v>75330</v>
      </c>
      <c r="L88" s="16">
        <f t="shared" si="46"/>
        <v>77230</v>
      </c>
      <c r="M88" s="16">
        <f t="shared" si="46"/>
        <v>84830</v>
      </c>
      <c r="N88" s="16">
        <f t="shared" si="46"/>
        <v>76330</v>
      </c>
      <c r="O88" s="16">
        <f t="shared" si="46"/>
        <v>194295</v>
      </c>
      <c r="P88" s="16">
        <f t="shared" si="46"/>
        <v>81030</v>
      </c>
      <c r="Q88" s="16">
        <f t="shared" si="46"/>
        <v>0</v>
      </c>
      <c r="R88" s="16">
        <f t="shared" si="46"/>
        <v>77830</v>
      </c>
      <c r="S88" s="16">
        <f t="shared" si="46"/>
        <v>75030</v>
      </c>
      <c r="T88" s="16">
        <f t="shared" si="46"/>
        <v>194695</v>
      </c>
      <c r="U88" s="16">
        <f t="shared" si="46"/>
        <v>206295</v>
      </c>
      <c r="V88" s="16">
        <f t="shared" si="46"/>
        <v>77130</v>
      </c>
      <c r="W88" s="16">
        <f t="shared" si="46"/>
        <v>1888500</v>
      </c>
      <c r="X88" s="16">
        <f t="shared" si="34"/>
        <v>1888500</v>
      </c>
      <c r="Y88" s="16">
        <f>Y89+Y91</f>
        <v>0</v>
      </c>
    </row>
    <row r="89" spans="1:25" s="26" customFormat="1" x14ac:dyDescent="0.2">
      <c r="A89" s="22" t="s">
        <v>156</v>
      </c>
      <c r="B89" s="23">
        <v>10</v>
      </c>
      <c r="C89" s="24" t="s">
        <v>176</v>
      </c>
      <c r="D89" s="25">
        <f>D90</f>
        <v>1400</v>
      </c>
      <c r="E89" s="25">
        <f t="shared" ref="E89:W89" si="47">E90</f>
        <v>5300</v>
      </c>
      <c r="F89" s="25">
        <f t="shared" si="47"/>
        <v>6100</v>
      </c>
      <c r="G89" s="25">
        <f t="shared" si="47"/>
        <v>3200</v>
      </c>
      <c r="H89" s="25">
        <f t="shared" si="47"/>
        <v>3400</v>
      </c>
      <c r="I89" s="25">
        <f t="shared" si="47"/>
        <v>7600</v>
      </c>
      <c r="J89" s="25">
        <f t="shared" si="47"/>
        <v>3200</v>
      </c>
      <c r="K89" s="25">
        <f t="shared" si="47"/>
        <v>300</v>
      </c>
      <c r="L89" s="25">
        <f t="shared" si="47"/>
        <v>2200</v>
      </c>
      <c r="M89" s="25">
        <f t="shared" si="47"/>
        <v>9800</v>
      </c>
      <c r="N89" s="25">
        <f t="shared" si="47"/>
        <v>1300</v>
      </c>
      <c r="O89" s="25">
        <f t="shared" si="47"/>
        <v>6200</v>
      </c>
      <c r="P89" s="25">
        <f t="shared" si="47"/>
        <v>6000</v>
      </c>
      <c r="Q89" s="25">
        <f t="shared" si="47"/>
        <v>0</v>
      </c>
      <c r="R89" s="25">
        <f t="shared" si="47"/>
        <v>2800</v>
      </c>
      <c r="S89" s="25">
        <f t="shared" si="47"/>
        <v>0</v>
      </c>
      <c r="T89" s="25">
        <f t="shared" si="47"/>
        <v>6600</v>
      </c>
      <c r="U89" s="25">
        <f t="shared" si="47"/>
        <v>18200</v>
      </c>
      <c r="V89" s="25">
        <f t="shared" si="47"/>
        <v>2100</v>
      </c>
      <c r="W89" s="25">
        <f t="shared" si="47"/>
        <v>85700</v>
      </c>
      <c r="X89" s="25">
        <f t="shared" si="34"/>
        <v>85700</v>
      </c>
      <c r="Y89" s="25">
        <f>Y90</f>
        <v>0</v>
      </c>
    </row>
    <row r="90" spans="1:25" ht="22.5" x14ac:dyDescent="0.2">
      <c r="A90" s="4" t="s">
        <v>157</v>
      </c>
      <c r="B90" s="5">
        <v>10</v>
      </c>
      <c r="C90" s="6" t="s">
        <v>177</v>
      </c>
      <c r="D90" s="7">
        <v>1400</v>
      </c>
      <c r="E90" s="7">
        <v>5300</v>
      </c>
      <c r="F90" s="7">
        <v>6100</v>
      </c>
      <c r="G90" s="7">
        <v>3200</v>
      </c>
      <c r="H90" s="7">
        <v>3400</v>
      </c>
      <c r="I90" s="7">
        <v>7600</v>
      </c>
      <c r="J90" s="7">
        <v>3200</v>
      </c>
      <c r="K90" s="7">
        <v>300</v>
      </c>
      <c r="L90" s="7">
        <v>2200</v>
      </c>
      <c r="M90" s="7">
        <v>9800</v>
      </c>
      <c r="N90" s="7">
        <v>1300</v>
      </c>
      <c r="O90" s="7">
        <v>6200</v>
      </c>
      <c r="P90" s="7">
        <v>6000</v>
      </c>
      <c r="Q90" s="7">
        <v>0</v>
      </c>
      <c r="R90" s="7">
        <v>2800</v>
      </c>
      <c r="S90" s="7">
        <v>0</v>
      </c>
      <c r="T90" s="7">
        <v>6600</v>
      </c>
      <c r="U90" s="7">
        <v>18200</v>
      </c>
      <c r="V90" s="7">
        <v>2100</v>
      </c>
      <c r="W90" s="20">
        <f>D90+E90+F90+G90+H90+I90+J90+K90+L90+M90+N90+O90+P90+Q90+R90+S90+T90+U90+V90</f>
        <v>85700</v>
      </c>
      <c r="X90" s="20">
        <f t="shared" si="34"/>
        <v>85700</v>
      </c>
      <c r="Y90" s="20">
        <f>W90-X90</f>
        <v>0</v>
      </c>
    </row>
    <row r="91" spans="1:25" s="26" customFormat="1" ht="22.5" x14ac:dyDescent="0.2">
      <c r="A91" s="22" t="s">
        <v>158</v>
      </c>
      <c r="B91" s="23">
        <v>10</v>
      </c>
      <c r="C91" s="24" t="s">
        <v>225</v>
      </c>
      <c r="D91" s="25">
        <f>D92</f>
        <v>75030</v>
      </c>
      <c r="E91" s="25">
        <f t="shared" ref="E91:W91" si="48">E92</f>
        <v>75030</v>
      </c>
      <c r="F91" s="25">
        <f t="shared" si="48"/>
        <v>75030</v>
      </c>
      <c r="G91" s="25">
        <f t="shared" si="48"/>
        <v>75030</v>
      </c>
      <c r="H91" s="25">
        <f t="shared" si="48"/>
        <v>75030</v>
      </c>
      <c r="I91" s="25">
        <f t="shared" si="48"/>
        <v>188095</v>
      </c>
      <c r="J91" s="25">
        <f t="shared" si="48"/>
        <v>75030</v>
      </c>
      <c r="K91" s="25">
        <f t="shared" si="48"/>
        <v>75030</v>
      </c>
      <c r="L91" s="25">
        <f t="shared" si="48"/>
        <v>75030</v>
      </c>
      <c r="M91" s="25">
        <f t="shared" si="48"/>
        <v>75030</v>
      </c>
      <c r="N91" s="25">
        <f t="shared" si="48"/>
        <v>75030</v>
      </c>
      <c r="O91" s="25">
        <f t="shared" si="48"/>
        <v>188095</v>
      </c>
      <c r="P91" s="25">
        <f t="shared" si="48"/>
        <v>75030</v>
      </c>
      <c r="Q91" s="25">
        <f t="shared" si="48"/>
        <v>0</v>
      </c>
      <c r="R91" s="25">
        <f t="shared" si="48"/>
        <v>75030</v>
      </c>
      <c r="S91" s="25">
        <f t="shared" si="48"/>
        <v>75030</v>
      </c>
      <c r="T91" s="25">
        <f t="shared" si="48"/>
        <v>188095</v>
      </c>
      <c r="U91" s="25">
        <f t="shared" si="48"/>
        <v>188095</v>
      </c>
      <c r="V91" s="25">
        <f t="shared" si="48"/>
        <v>75030</v>
      </c>
      <c r="W91" s="25">
        <f t="shared" si="48"/>
        <v>1802800</v>
      </c>
      <c r="X91" s="25">
        <f t="shared" si="34"/>
        <v>1802800</v>
      </c>
      <c r="Y91" s="25">
        <f>Y92</f>
        <v>0</v>
      </c>
    </row>
    <row r="92" spans="1:25" ht="22.5" x14ac:dyDescent="0.2">
      <c r="A92" s="4" t="s">
        <v>159</v>
      </c>
      <c r="B92" s="5">
        <v>10</v>
      </c>
      <c r="C92" s="6" t="s">
        <v>224</v>
      </c>
      <c r="D92" s="7">
        <v>75030</v>
      </c>
      <c r="E92" s="7">
        <v>75030</v>
      </c>
      <c r="F92" s="7">
        <v>75030</v>
      </c>
      <c r="G92" s="7">
        <v>75030</v>
      </c>
      <c r="H92" s="7">
        <v>75030</v>
      </c>
      <c r="I92" s="7">
        <v>188095</v>
      </c>
      <c r="J92" s="7">
        <v>75030</v>
      </c>
      <c r="K92" s="7">
        <v>75030</v>
      </c>
      <c r="L92" s="7">
        <v>75030</v>
      </c>
      <c r="M92" s="7">
        <v>75030</v>
      </c>
      <c r="N92" s="7">
        <v>75030</v>
      </c>
      <c r="O92" s="7">
        <v>188095</v>
      </c>
      <c r="P92" s="7">
        <v>75030</v>
      </c>
      <c r="Q92" s="7">
        <v>0</v>
      </c>
      <c r="R92" s="7">
        <v>75030</v>
      </c>
      <c r="S92" s="7">
        <v>75030</v>
      </c>
      <c r="T92" s="7">
        <v>188095</v>
      </c>
      <c r="U92" s="7">
        <v>188095</v>
      </c>
      <c r="V92" s="7">
        <v>75030</v>
      </c>
      <c r="W92" s="20">
        <f>D92+E92+F92+G92+H92+I92+J92+K92+L92+M92+N92+O92+P92+Q92+R92+S92+T92+U92+V92</f>
        <v>1802800</v>
      </c>
      <c r="X92" s="20">
        <f t="shared" si="34"/>
        <v>1802800</v>
      </c>
      <c r="Y92" s="20">
        <f>W92-X92</f>
        <v>0</v>
      </c>
    </row>
    <row r="93" spans="1:25" s="17" customFormat="1" x14ac:dyDescent="0.2">
      <c r="A93" s="13" t="s">
        <v>160</v>
      </c>
      <c r="B93" s="14">
        <v>10</v>
      </c>
      <c r="C93" s="15" t="s">
        <v>178</v>
      </c>
      <c r="D93" s="16">
        <f>D94+D96</f>
        <v>0</v>
      </c>
      <c r="E93" s="16">
        <f t="shared" ref="E93:W93" si="49">E94+E96</f>
        <v>0</v>
      </c>
      <c r="F93" s="16">
        <f t="shared" si="49"/>
        <v>0</v>
      </c>
      <c r="G93" s="16">
        <f t="shared" si="49"/>
        <v>0</v>
      </c>
      <c r="H93" s="16">
        <f t="shared" si="49"/>
        <v>0</v>
      </c>
      <c r="I93" s="16">
        <f t="shared" si="49"/>
        <v>0</v>
      </c>
      <c r="J93" s="16">
        <f t="shared" si="49"/>
        <v>0</v>
      </c>
      <c r="K93" s="16">
        <f t="shared" si="49"/>
        <v>0</v>
      </c>
      <c r="L93" s="16">
        <f t="shared" si="49"/>
        <v>0</v>
      </c>
      <c r="M93" s="16">
        <f t="shared" si="49"/>
        <v>0</v>
      </c>
      <c r="N93" s="16">
        <f t="shared" si="49"/>
        <v>0</v>
      </c>
      <c r="O93" s="16">
        <f t="shared" si="49"/>
        <v>0</v>
      </c>
      <c r="P93" s="16">
        <f t="shared" si="49"/>
        <v>0</v>
      </c>
      <c r="Q93" s="16">
        <f t="shared" si="49"/>
        <v>9209000</v>
      </c>
      <c r="R93" s="16">
        <f t="shared" si="49"/>
        <v>0</v>
      </c>
      <c r="S93" s="16">
        <f t="shared" si="49"/>
        <v>0</v>
      </c>
      <c r="T93" s="16">
        <f t="shared" si="49"/>
        <v>0</v>
      </c>
      <c r="U93" s="16">
        <f t="shared" si="49"/>
        <v>0</v>
      </c>
      <c r="V93" s="16">
        <f t="shared" si="49"/>
        <v>0</v>
      </c>
      <c r="W93" s="16">
        <f t="shared" si="49"/>
        <v>9209000</v>
      </c>
      <c r="X93" s="16">
        <f t="shared" si="34"/>
        <v>9209000</v>
      </c>
      <c r="Y93" s="16">
        <f>Y94+Y96</f>
        <v>0</v>
      </c>
    </row>
    <row r="94" spans="1:25" s="26" customFormat="1" ht="33.75" x14ac:dyDescent="0.2">
      <c r="A94" s="22" t="s">
        <v>161</v>
      </c>
      <c r="B94" s="23">
        <v>10</v>
      </c>
      <c r="C94" s="24" t="s">
        <v>179</v>
      </c>
      <c r="D94" s="25">
        <f>D95</f>
        <v>0</v>
      </c>
      <c r="E94" s="25">
        <f t="shared" ref="E94:W94" si="50">E95</f>
        <v>0</v>
      </c>
      <c r="F94" s="25">
        <f t="shared" si="50"/>
        <v>0</v>
      </c>
      <c r="G94" s="25">
        <f t="shared" si="50"/>
        <v>0</v>
      </c>
      <c r="H94" s="25">
        <f t="shared" si="50"/>
        <v>0</v>
      </c>
      <c r="I94" s="25">
        <f t="shared" si="50"/>
        <v>0</v>
      </c>
      <c r="J94" s="25">
        <f t="shared" si="50"/>
        <v>0</v>
      </c>
      <c r="K94" s="25">
        <f t="shared" si="50"/>
        <v>0</v>
      </c>
      <c r="L94" s="25">
        <f t="shared" si="50"/>
        <v>0</v>
      </c>
      <c r="M94" s="25">
        <f t="shared" si="50"/>
        <v>0</v>
      </c>
      <c r="N94" s="25">
        <f t="shared" si="50"/>
        <v>0</v>
      </c>
      <c r="O94" s="25">
        <f t="shared" si="50"/>
        <v>0</v>
      </c>
      <c r="P94" s="25">
        <f t="shared" si="50"/>
        <v>0</v>
      </c>
      <c r="Q94" s="25">
        <f t="shared" si="50"/>
        <v>0</v>
      </c>
      <c r="R94" s="25">
        <f t="shared" si="50"/>
        <v>0</v>
      </c>
      <c r="S94" s="25">
        <f t="shared" si="50"/>
        <v>0</v>
      </c>
      <c r="T94" s="25">
        <f t="shared" si="50"/>
        <v>0</v>
      </c>
      <c r="U94" s="25">
        <f t="shared" si="50"/>
        <v>0</v>
      </c>
      <c r="V94" s="25">
        <f t="shared" si="50"/>
        <v>0</v>
      </c>
      <c r="W94" s="25">
        <f t="shared" si="50"/>
        <v>0</v>
      </c>
      <c r="X94" s="25">
        <f t="shared" si="34"/>
        <v>0</v>
      </c>
      <c r="Y94" s="25">
        <f>Y95</f>
        <v>0</v>
      </c>
    </row>
    <row r="95" spans="1:25" ht="33.75" x14ac:dyDescent="0.2">
      <c r="A95" s="4" t="s">
        <v>162</v>
      </c>
      <c r="B95" s="5">
        <v>10</v>
      </c>
      <c r="C95" s="6" t="s">
        <v>180</v>
      </c>
      <c r="D95" s="7"/>
      <c r="E95" s="7"/>
      <c r="F95" s="7">
        <v>0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>
        <v>0</v>
      </c>
      <c r="R95" s="7"/>
      <c r="S95" s="7"/>
      <c r="T95" s="7"/>
      <c r="U95" s="7">
        <v>0</v>
      </c>
      <c r="V95" s="7"/>
      <c r="W95" s="20">
        <f>D95+E95+F95+G95+H95+I95+J95+K95+L95+M95+N95+O95+P95+Q95+R95+S95+T95+U95+V95</f>
        <v>0</v>
      </c>
      <c r="X95" s="20">
        <f t="shared" si="34"/>
        <v>0</v>
      </c>
      <c r="Y95" s="20">
        <f>W95-X95</f>
        <v>0</v>
      </c>
    </row>
    <row r="96" spans="1:25" s="26" customFormat="1" x14ac:dyDescent="0.2">
      <c r="A96" s="22" t="s">
        <v>163</v>
      </c>
      <c r="B96" s="23">
        <v>10</v>
      </c>
      <c r="C96" s="24" t="s">
        <v>181</v>
      </c>
      <c r="D96" s="25">
        <f>D97</f>
        <v>0</v>
      </c>
      <c r="E96" s="25">
        <f t="shared" ref="E96:W96" si="51">E97</f>
        <v>0</v>
      </c>
      <c r="F96" s="25">
        <f t="shared" si="51"/>
        <v>0</v>
      </c>
      <c r="G96" s="25">
        <f t="shared" si="51"/>
        <v>0</v>
      </c>
      <c r="H96" s="25">
        <f t="shared" si="51"/>
        <v>0</v>
      </c>
      <c r="I96" s="25">
        <f t="shared" si="51"/>
        <v>0</v>
      </c>
      <c r="J96" s="25">
        <f t="shared" si="51"/>
        <v>0</v>
      </c>
      <c r="K96" s="25">
        <f t="shared" si="51"/>
        <v>0</v>
      </c>
      <c r="L96" s="25">
        <f t="shared" si="51"/>
        <v>0</v>
      </c>
      <c r="M96" s="25">
        <f t="shared" si="51"/>
        <v>0</v>
      </c>
      <c r="N96" s="25">
        <f t="shared" si="51"/>
        <v>0</v>
      </c>
      <c r="O96" s="25">
        <f t="shared" si="51"/>
        <v>0</v>
      </c>
      <c r="P96" s="25">
        <f t="shared" si="51"/>
        <v>0</v>
      </c>
      <c r="Q96" s="25">
        <f t="shared" si="51"/>
        <v>9209000</v>
      </c>
      <c r="R96" s="25">
        <f t="shared" si="51"/>
        <v>0</v>
      </c>
      <c r="S96" s="25">
        <f t="shared" si="51"/>
        <v>0</v>
      </c>
      <c r="T96" s="25">
        <f t="shared" si="51"/>
        <v>0</v>
      </c>
      <c r="U96" s="25">
        <f t="shared" si="51"/>
        <v>0</v>
      </c>
      <c r="V96" s="25">
        <f t="shared" si="51"/>
        <v>0</v>
      </c>
      <c r="W96" s="25">
        <f t="shared" si="51"/>
        <v>9209000</v>
      </c>
      <c r="X96" s="25">
        <f t="shared" si="34"/>
        <v>9209000</v>
      </c>
      <c r="Y96" s="25">
        <f>Y97</f>
        <v>0</v>
      </c>
    </row>
    <row r="97" spans="1:25" x14ac:dyDescent="0.2">
      <c r="A97" s="4" t="s">
        <v>164</v>
      </c>
      <c r="B97" s="5">
        <v>10</v>
      </c>
      <c r="C97" s="6" t="s">
        <v>182</v>
      </c>
      <c r="D97" s="7">
        <v>0</v>
      </c>
      <c r="E97" s="7"/>
      <c r="F97" s="7">
        <v>0</v>
      </c>
      <c r="G97" s="7"/>
      <c r="H97" s="7">
        <v>0</v>
      </c>
      <c r="I97" s="7"/>
      <c r="J97" s="7"/>
      <c r="K97" s="7"/>
      <c r="L97" s="7">
        <v>0</v>
      </c>
      <c r="M97" s="7">
        <v>0</v>
      </c>
      <c r="N97" s="7">
        <v>0</v>
      </c>
      <c r="O97" s="7">
        <v>0</v>
      </c>
      <c r="P97" s="7"/>
      <c r="Q97" s="7">
        <f>9209000</f>
        <v>9209000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20">
        <f>D97+E97+F97+G97+H97+I97+J97+K97+L97+M97+N97+O97+P97+Q97+R97+S97+T97+U97+V97</f>
        <v>9209000</v>
      </c>
      <c r="X97" s="20">
        <f t="shared" si="34"/>
        <v>9209000</v>
      </c>
      <c r="Y97" s="20">
        <f>W97-X97</f>
        <v>0</v>
      </c>
    </row>
    <row r="98" spans="1:25" s="17" customFormat="1" x14ac:dyDescent="0.2">
      <c r="A98" s="13" t="s">
        <v>211</v>
      </c>
      <c r="B98" s="14">
        <v>10</v>
      </c>
      <c r="C98" s="15" t="s">
        <v>207</v>
      </c>
      <c r="D98" s="16">
        <f>D99</f>
        <v>0</v>
      </c>
      <c r="E98" s="16">
        <f t="shared" ref="E98:V100" si="52">E99</f>
        <v>0</v>
      </c>
      <c r="F98" s="16">
        <f t="shared" si="52"/>
        <v>0</v>
      </c>
      <c r="G98" s="16">
        <f t="shared" si="52"/>
        <v>0</v>
      </c>
      <c r="H98" s="16">
        <f t="shared" si="52"/>
        <v>0</v>
      </c>
      <c r="I98" s="16">
        <f t="shared" si="52"/>
        <v>0</v>
      </c>
      <c r="J98" s="16">
        <f t="shared" si="52"/>
        <v>0</v>
      </c>
      <c r="K98" s="16">
        <f t="shared" si="52"/>
        <v>0</v>
      </c>
      <c r="L98" s="16">
        <f t="shared" si="52"/>
        <v>0</v>
      </c>
      <c r="M98" s="16">
        <f t="shared" si="52"/>
        <v>0</v>
      </c>
      <c r="N98" s="16">
        <f t="shared" si="52"/>
        <v>0</v>
      </c>
      <c r="O98" s="16">
        <f t="shared" si="52"/>
        <v>0</v>
      </c>
      <c r="P98" s="16">
        <f t="shared" si="52"/>
        <v>0</v>
      </c>
      <c r="Q98" s="16">
        <f t="shared" si="52"/>
        <v>0</v>
      </c>
      <c r="R98" s="16">
        <f t="shared" si="52"/>
        <v>0</v>
      </c>
      <c r="S98" s="16">
        <f t="shared" si="52"/>
        <v>0</v>
      </c>
      <c r="T98" s="16">
        <f t="shared" si="52"/>
        <v>0</v>
      </c>
      <c r="U98" s="16">
        <f t="shared" si="52"/>
        <v>0</v>
      </c>
      <c r="V98" s="16">
        <f t="shared" si="52"/>
        <v>0</v>
      </c>
      <c r="W98" s="16">
        <f>D98+E98+F98+G98+H98+I98+J98+K98+L98+M98+N98+O98+P98+Q98+R98+S98+T98+U98+V98</f>
        <v>0</v>
      </c>
      <c r="X98" s="16">
        <f>D98+E98+F98+G98+H98+I98+J98+K98+L98+M98+N98+O98+P98+Q98+R98+S98+T98+U98+V98</f>
        <v>0</v>
      </c>
      <c r="Y98" s="16"/>
    </row>
    <row r="99" spans="1:25" s="26" customFormat="1" ht="22.5" x14ac:dyDescent="0.2">
      <c r="A99" s="22" t="s">
        <v>226</v>
      </c>
      <c r="B99" s="23">
        <v>10</v>
      </c>
      <c r="C99" s="24" t="s">
        <v>208</v>
      </c>
      <c r="D99" s="25">
        <f>D100</f>
        <v>0</v>
      </c>
      <c r="E99" s="25">
        <f t="shared" si="52"/>
        <v>0</v>
      </c>
      <c r="F99" s="25">
        <f t="shared" si="52"/>
        <v>0</v>
      </c>
      <c r="G99" s="25">
        <f t="shared" si="52"/>
        <v>0</v>
      </c>
      <c r="H99" s="25">
        <f t="shared" si="52"/>
        <v>0</v>
      </c>
      <c r="I99" s="25">
        <f t="shared" si="52"/>
        <v>0</v>
      </c>
      <c r="J99" s="25">
        <f t="shared" si="52"/>
        <v>0</v>
      </c>
      <c r="K99" s="25">
        <f t="shared" si="52"/>
        <v>0</v>
      </c>
      <c r="L99" s="25">
        <f t="shared" si="52"/>
        <v>0</v>
      </c>
      <c r="M99" s="25">
        <f t="shared" si="52"/>
        <v>0</v>
      </c>
      <c r="N99" s="25">
        <f t="shared" si="52"/>
        <v>0</v>
      </c>
      <c r="O99" s="25">
        <f t="shared" si="52"/>
        <v>0</v>
      </c>
      <c r="P99" s="25">
        <f t="shared" si="52"/>
        <v>0</v>
      </c>
      <c r="Q99" s="25">
        <f t="shared" si="52"/>
        <v>0</v>
      </c>
      <c r="R99" s="25">
        <f t="shared" si="52"/>
        <v>0</v>
      </c>
      <c r="S99" s="25">
        <f t="shared" si="52"/>
        <v>0</v>
      </c>
      <c r="T99" s="25">
        <f t="shared" si="52"/>
        <v>0</v>
      </c>
      <c r="U99" s="25">
        <f t="shared" si="52"/>
        <v>0</v>
      </c>
      <c r="V99" s="25">
        <f t="shared" si="52"/>
        <v>0</v>
      </c>
      <c r="W99" s="25">
        <f>D99+E99+F99+G99+H99+I99+J99+K99+L99+M99+N99+O99+P99+Q99+R99+S99+T99+U99+V99</f>
        <v>0</v>
      </c>
      <c r="X99" s="25">
        <f>D99+E99+F99+G99+H99+I99+J99+K99+L99+M99+N99+O99+P99+Q99+R99+S99+T99+U99+V99</f>
        <v>0</v>
      </c>
      <c r="Y99" s="25"/>
    </row>
    <row r="100" spans="1:25" ht="22.5" x14ac:dyDescent="0.2">
      <c r="A100" s="4" t="s">
        <v>212</v>
      </c>
      <c r="B100" s="5">
        <v>10</v>
      </c>
      <c r="C100" s="33" t="s">
        <v>209</v>
      </c>
      <c r="D100" s="7">
        <f>D101</f>
        <v>0</v>
      </c>
      <c r="E100" s="7">
        <f t="shared" si="52"/>
        <v>0</v>
      </c>
      <c r="F100" s="7">
        <f t="shared" si="52"/>
        <v>0</v>
      </c>
      <c r="G100" s="7">
        <f t="shared" si="52"/>
        <v>0</v>
      </c>
      <c r="H100" s="7">
        <f t="shared" si="52"/>
        <v>0</v>
      </c>
      <c r="I100" s="7">
        <f t="shared" si="52"/>
        <v>0</v>
      </c>
      <c r="J100" s="7">
        <f t="shared" si="52"/>
        <v>0</v>
      </c>
      <c r="K100" s="7">
        <f t="shared" si="52"/>
        <v>0</v>
      </c>
      <c r="L100" s="7">
        <f t="shared" si="52"/>
        <v>0</v>
      </c>
      <c r="M100" s="7">
        <f t="shared" si="52"/>
        <v>0</v>
      </c>
      <c r="N100" s="7">
        <f t="shared" si="52"/>
        <v>0</v>
      </c>
      <c r="O100" s="7">
        <f t="shared" si="52"/>
        <v>0</v>
      </c>
      <c r="P100" s="7">
        <f t="shared" si="52"/>
        <v>0</v>
      </c>
      <c r="Q100" s="7">
        <f t="shared" si="52"/>
        <v>0</v>
      </c>
      <c r="R100" s="7">
        <f t="shared" si="52"/>
        <v>0</v>
      </c>
      <c r="S100" s="7">
        <f t="shared" si="52"/>
        <v>0</v>
      </c>
      <c r="T100" s="7">
        <f t="shared" si="52"/>
        <v>0</v>
      </c>
      <c r="U100" s="7">
        <f t="shared" si="52"/>
        <v>0</v>
      </c>
      <c r="V100" s="7">
        <f t="shared" si="52"/>
        <v>0</v>
      </c>
      <c r="W100" s="20">
        <f>D100+E100+F100+G100+H100+I100+J100+K100+L100+M100+N100+O100+P100+Q100+R100+S100+T100+U100+V100</f>
        <v>0</v>
      </c>
      <c r="X100" s="20">
        <f>D100+E100+F100+G100+H100+I100+J100+K100+L100+M100+N100+O100+P100+Q100+R100+S100+T100+U100+V100</f>
        <v>0</v>
      </c>
      <c r="Y100" s="20"/>
    </row>
    <row r="101" spans="1:25" ht="33.75" x14ac:dyDescent="0.2">
      <c r="A101" s="4" t="s">
        <v>213</v>
      </c>
      <c r="B101" s="5">
        <v>10</v>
      </c>
      <c r="C101" s="33" t="s">
        <v>210</v>
      </c>
      <c r="D101" s="7"/>
      <c r="E101" s="7"/>
      <c r="F101" s="7"/>
      <c r="G101" s="7"/>
      <c r="H101" s="7"/>
      <c r="I101" s="7"/>
      <c r="J101" s="7"/>
      <c r="K101" s="7"/>
      <c r="L101" s="7"/>
      <c r="M101" s="7">
        <v>0</v>
      </c>
      <c r="N101" s="7"/>
      <c r="O101" s="7"/>
      <c r="P101" s="7"/>
      <c r="Q101" s="7">
        <v>0</v>
      </c>
      <c r="R101" s="7"/>
      <c r="S101" s="7"/>
      <c r="T101" s="7"/>
      <c r="U101" s="7">
        <v>0</v>
      </c>
      <c r="V101" s="7"/>
      <c r="W101" s="20">
        <f>D101+E101+F101+G101+H101+I101+J101+K101+L101+M101+N101+O101+P101+Q101+R101+S101+T101+U101+V101</f>
        <v>0</v>
      </c>
      <c r="X101" s="20">
        <f>D101+E101+F101+G101+H101+I101+J101+K101+L101+M101+N101+O101+P101+Q101+R101+S101+T101+U101+V101</f>
        <v>0</v>
      </c>
      <c r="Y101" s="20"/>
    </row>
    <row r="102" spans="1:25" s="17" customFormat="1" x14ac:dyDescent="0.2">
      <c r="A102" s="13" t="s">
        <v>165</v>
      </c>
      <c r="B102" s="14">
        <v>10</v>
      </c>
      <c r="C102" s="15" t="s">
        <v>166</v>
      </c>
      <c r="D102" s="16">
        <f>D103</f>
        <v>0</v>
      </c>
      <c r="E102" s="16">
        <f t="shared" ref="E102:W103" si="53">E103</f>
        <v>0</v>
      </c>
      <c r="F102" s="16">
        <f t="shared" si="53"/>
        <v>0</v>
      </c>
      <c r="G102" s="16">
        <f t="shared" si="53"/>
        <v>0</v>
      </c>
      <c r="H102" s="16">
        <f t="shared" si="53"/>
        <v>0</v>
      </c>
      <c r="I102" s="16">
        <f t="shared" si="53"/>
        <v>0</v>
      </c>
      <c r="J102" s="16">
        <f t="shared" si="53"/>
        <v>0</v>
      </c>
      <c r="K102" s="16">
        <f t="shared" si="53"/>
        <v>0</v>
      </c>
      <c r="L102" s="16">
        <f t="shared" si="53"/>
        <v>0</v>
      </c>
      <c r="M102" s="16">
        <f t="shared" si="53"/>
        <v>0</v>
      </c>
      <c r="N102" s="16">
        <f t="shared" si="53"/>
        <v>0</v>
      </c>
      <c r="O102" s="16">
        <f t="shared" si="53"/>
        <v>0</v>
      </c>
      <c r="P102" s="16">
        <f t="shared" si="53"/>
        <v>0</v>
      </c>
      <c r="Q102" s="16">
        <f t="shared" si="53"/>
        <v>0</v>
      </c>
      <c r="R102" s="16">
        <f t="shared" si="53"/>
        <v>0</v>
      </c>
      <c r="S102" s="16">
        <f t="shared" si="53"/>
        <v>0</v>
      </c>
      <c r="T102" s="16">
        <f t="shared" si="53"/>
        <v>0</v>
      </c>
      <c r="U102" s="16">
        <f t="shared" si="53"/>
        <v>0</v>
      </c>
      <c r="V102" s="16">
        <f t="shared" si="53"/>
        <v>0</v>
      </c>
      <c r="W102" s="16">
        <f t="shared" si="53"/>
        <v>0</v>
      </c>
      <c r="X102" s="16">
        <f t="shared" si="34"/>
        <v>0</v>
      </c>
      <c r="Y102" s="16">
        <f>Y103</f>
        <v>0</v>
      </c>
    </row>
    <row r="103" spans="1:25" s="26" customFormat="1" x14ac:dyDescent="0.2">
      <c r="A103" s="22" t="s">
        <v>167</v>
      </c>
      <c r="B103" s="23">
        <v>10</v>
      </c>
      <c r="C103" s="24" t="s">
        <v>168</v>
      </c>
      <c r="D103" s="25">
        <f>D104</f>
        <v>0</v>
      </c>
      <c r="E103" s="25">
        <f t="shared" si="53"/>
        <v>0</v>
      </c>
      <c r="F103" s="25">
        <f t="shared" si="53"/>
        <v>0</v>
      </c>
      <c r="G103" s="25">
        <f t="shared" si="53"/>
        <v>0</v>
      </c>
      <c r="H103" s="25">
        <f t="shared" si="53"/>
        <v>0</v>
      </c>
      <c r="I103" s="25">
        <f t="shared" si="53"/>
        <v>0</v>
      </c>
      <c r="J103" s="25">
        <f t="shared" si="53"/>
        <v>0</v>
      </c>
      <c r="K103" s="25">
        <f t="shared" si="53"/>
        <v>0</v>
      </c>
      <c r="L103" s="25">
        <f t="shared" si="53"/>
        <v>0</v>
      </c>
      <c r="M103" s="25">
        <f t="shared" si="53"/>
        <v>0</v>
      </c>
      <c r="N103" s="25">
        <f t="shared" si="53"/>
        <v>0</v>
      </c>
      <c r="O103" s="25">
        <f t="shared" si="53"/>
        <v>0</v>
      </c>
      <c r="P103" s="25">
        <f t="shared" si="53"/>
        <v>0</v>
      </c>
      <c r="Q103" s="25">
        <f t="shared" si="53"/>
        <v>0</v>
      </c>
      <c r="R103" s="25">
        <f t="shared" si="53"/>
        <v>0</v>
      </c>
      <c r="S103" s="25">
        <f t="shared" si="53"/>
        <v>0</v>
      </c>
      <c r="T103" s="25">
        <f t="shared" si="53"/>
        <v>0</v>
      </c>
      <c r="U103" s="25">
        <f t="shared" si="53"/>
        <v>0</v>
      </c>
      <c r="V103" s="25">
        <f t="shared" si="53"/>
        <v>0</v>
      </c>
      <c r="W103" s="25">
        <f t="shared" si="53"/>
        <v>0</v>
      </c>
      <c r="X103" s="25">
        <f t="shared" si="34"/>
        <v>0</v>
      </c>
      <c r="Y103" s="25">
        <f>Y104</f>
        <v>0</v>
      </c>
    </row>
    <row r="104" spans="1:25" x14ac:dyDescent="0.2">
      <c r="A104" s="31" t="s">
        <v>167</v>
      </c>
      <c r="B104" s="32">
        <v>10</v>
      </c>
      <c r="C104" s="33" t="s">
        <v>169</v>
      </c>
      <c r="D104" s="34"/>
      <c r="E104" s="34"/>
      <c r="F104" s="34"/>
      <c r="G104" s="34"/>
      <c r="H104" s="34"/>
      <c r="I104" s="34">
        <v>0</v>
      </c>
      <c r="J104" s="34"/>
      <c r="K104" s="34"/>
      <c r="L104" s="34"/>
      <c r="M104" s="34">
        <f>M105</f>
        <v>0</v>
      </c>
      <c r="N104" s="34"/>
      <c r="O104" s="34"/>
      <c r="P104" s="34">
        <v>0</v>
      </c>
      <c r="Q104" s="34">
        <f>Q105</f>
        <v>0</v>
      </c>
      <c r="R104" s="34"/>
      <c r="S104" s="34"/>
      <c r="T104" s="34"/>
      <c r="U104" s="34">
        <f>U105</f>
        <v>0</v>
      </c>
      <c r="V104" s="34"/>
      <c r="W104" s="35">
        <f>D104+E104+F104+G104+H104+I104+J104+K104+L104+M104+N104+O104+P104+Q104+R104+S104+T104+U104+V104</f>
        <v>0</v>
      </c>
      <c r="X104" s="35">
        <f t="shared" si="34"/>
        <v>0</v>
      </c>
      <c r="Y104" s="35">
        <f>W104-X104</f>
        <v>0</v>
      </c>
    </row>
    <row r="105" spans="1:25" s="48" customFormat="1" ht="22.5" x14ac:dyDescent="0.2">
      <c r="A105" s="49" t="s">
        <v>206</v>
      </c>
      <c r="B105" s="45">
        <v>10</v>
      </c>
      <c r="C105" s="46" t="s">
        <v>205</v>
      </c>
      <c r="D105" s="47"/>
      <c r="E105" s="47"/>
      <c r="F105" s="47"/>
      <c r="G105" s="47"/>
      <c r="H105" s="47"/>
      <c r="I105" s="47"/>
      <c r="J105" s="47"/>
      <c r="K105" s="47"/>
      <c r="L105" s="47"/>
      <c r="M105" s="47">
        <v>0</v>
      </c>
      <c r="N105" s="47"/>
      <c r="O105" s="47"/>
      <c r="P105" s="47"/>
      <c r="Q105" s="47">
        <v>0</v>
      </c>
      <c r="R105" s="47"/>
      <c r="S105" s="47"/>
      <c r="T105" s="47"/>
      <c r="U105" s="47">
        <v>0</v>
      </c>
      <c r="V105" s="47"/>
      <c r="W105" s="20">
        <f>D105+E105+F105+G105+H105+I105+J105+K105+L105+M105+N105+O105+P105+Q105+R105+S105+T105+U105+V105</f>
        <v>0</v>
      </c>
      <c r="X105" s="50">
        <f t="shared" si="34"/>
        <v>0</v>
      </c>
      <c r="Y105" s="51">
        <f>W105-X105</f>
        <v>0</v>
      </c>
    </row>
    <row r="106" spans="1:25" x14ac:dyDescent="0.2">
      <c r="A106" s="40" t="s">
        <v>229</v>
      </c>
      <c r="B106" s="41"/>
      <c r="C106" s="41"/>
      <c r="D106" s="42">
        <f>D3</f>
        <v>3306430</v>
      </c>
      <c r="E106" s="42">
        <f t="shared" ref="E106:V106" si="54">E3</f>
        <v>3510230</v>
      </c>
      <c r="F106" s="42">
        <f t="shared" si="54"/>
        <v>7381930</v>
      </c>
      <c r="G106" s="42">
        <f t="shared" si="54"/>
        <v>7495230</v>
      </c>
      <c r="H106" s="42">
        <f t="shared" si="54"/>
        <v>3459430</v>
      </c>
      <c r="I106" s="42">
        <f t="shared" si="54"/>
        <v>12171095</v>
      </c>
      <c r="J106" s="42">
        <f t="shared" si="54"/>
        <v>5049030</v>
      </c>
      <c r="K106" s="42">
        <f t="shared" si="54"/>
        <v>2650730</v>
      </c>
      <c r="L106" s="42">
        <f t="shared" si="54"/>
        <v>3254230</v>
      </c>
      <c r="M106" s="42">
        <f t="shared" si="54"/>
        <v>6569030</v>
      </c>
      <c r="N106" s="42">
        <f t="shared" si="54"/>
        <v>3499230</v>
      </c>
      <c r="O106" s="42">
        <f t="shared" si="54"/>
        <v>12640195</v>
      </c>
      <c r="P106" s="42">
        <f t="shared" si="54"/>
        <v>5985730</v>
      </c>
      <c r="Q106" s="42">
        <f t="shared" si="54"/>
        <v>89002000</v>
      </c>
      <c r="R106" s="42">
        <f t="shared" si="54"/>
        <v>4591330</v>
      </c>
      <c r="S106" s="42">
        <f t="shared" si="54"/>
        <v>2383330</v>
      </c>
      <c r="T106" s="42">
        <f t="shared" si="54"/>
        <v>11486595</v>
      </c>
      <c r="U106" s="42">
        <f t="shared" si="54"/>
        <v>18357895</v>
      </c>
      <c r="V106" s="42">
        <f t="shared" si="54"/>
        <v>3932330</v>
      </c>
      <c r="W106" s="43">
        <f>D106+E106+F106+G106+H106+I106+J106+K106+L106+M106+N106+O106+P106+Q106+R106+S106+T106+U106+V106</f>
        <v>206726000</v>
      </c>
      <c r="X106" s="43">
        <f t="shared" si="34"/>
        <v>206726000</v>
      </c>
      <c r="Y106" s="44">
        <f>W106-X106</f>
        <v>0</v>
      </c>
    </row>
    <row r="107" spans="1:25" ht="13.5" thickBot="1" x14ac:dyDescent="0.25">
      <c r="A107" s="36" t="s">
        <v>230</v>
      </c>
      <c r="B107" s="37"/>
      <c r="C107" s="37"/>
      <c r="D107" s="38">
        <f t="shared" ref="D107:W107" si="55">D106-D3</f>
        <v>0</v>
      </c>
      <c r="E107" s="38">
        <f t="shared" si="55"/>
        <v>0</v>
      </c>
      <c r="F107" s="38">
        <f t="shared" si="55"/>
        <v>0</v>
      </c>
      <c r="G107" s="38">
        <f t="shared" si="55"/>
        <v>0</v>
      </c>
      <c r="H107" s="38">
        <f t="shared" si="55"/>
        <v>0</v>
      </c>
      <c r="I107" s="38">
        <f t="shared" si="55"/>
        <v>0</v>
      </c>
      <c r="J107" s="38">
        <f t="shared" si="55"/>
        <v>0</v>
      </c>
      <c r="K107" s="38">
        <f t="shared" si="55"/>
        <v>0</v>
      </c>
      <c r="L107" s="38">
        <f t="shared" si="55"/>
        <v>0</v>
      </c>
      <c r="M107" s="38">
        <f t="shared" si="55"/>
        <v>0</v>
      </c>
      <c r="N107" s="38">
        <f t="shared" si="55"/>
        <v>0</v>
      </c>
      <c r="O107" s="38">
        <f t="shared" si="55"/>
        <v>0</v>
      </c>
      <c r="P107" s="38">
        <f t="shared" si="55"/>
        <v>0</v>
      </c>
      <c r="Q107" s="38">
        <f t="shared" si="55"/>
        <v>0</v>
      </c>
      <c r="R107" s="38">
        <f t="shared" si="55"/>
        <v>0</v>
      </c>
      <c r="S107" s="38">
        <f t="shared" si="55"/>
        <v>0</v>
      </c>
      <c r="T107" s="38">
        <f t="shared" si="55"/>
        <v>0</v>
      </c>
      <c r="U107" s="38">
        <f t="shared" si="55"/>
        <v>0</v>
      </c>
      <c r="V107" s="38">
        <f t="shared" si="55"/>
        <v>0</v>
      </c>
      <c r="W107" s="38">
        <f t="shared" si="55"/>
        <v>0</v>
      </c>
      <c r="X107" s="38">
        <f t="shared" si="34"/>
        <v>0</v>
      </c>
      <c r="Y107" s="39">
        <f>W107-X107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42578125" customWidth="1"/>
    <col min="5" max="11" width="12.5703125" customWidth="1"/>
    <col min="12" max="12" width="13" customWidth="1"/>
    <col min="13" max="16" width="12.5703125" customWidth="1"/>
    <col min="17" max="17" width="13.5703125" customWidth="1"/>
    <col min="18" max="23" width="12.5703125" customWidth="1"/>
    <col min="24" max="24" width="12.5703125" style="21" customWidth="1"/>
    <col min="25" max="25" width="12.5703125" customWidth="1"/>
  </cols>
  <sheetData>
    <row r="1" spans="1:25" ht="39.6" customHeight="1" x14ac:dyDescent="0.2">
      <c r="A1" s="2" t="s">
        <v>0</v>
      </c>
      <c r="B1" s="2" t="s">
        <v>1</v>
      </c>
      <c r="C1" s="2" t="s">
        <v>2</v>
      </c>
      <c r="D1" s="1" t="s">
        <v>183</v>
      </c>
      <c r="E1" s="1" t="s">
        <v>184</v>
      </c>
      <c r="F1" s="1" t="s">
        <v>185</v>
      </c>
      <c r="G1" s="1" t="s">
        <v>186</v>
      </c>
      <c r="H1" s="1" t="s">
        <v>187</v>
      </c>
      <c r="I1" s="1" t="s">
        <v>188</v>
      </c>
      <c r="J1" s="1" t="s">
        <v>189</v>
      </c>
      <c r="K1" s="1" t="s">
        <v>190</v>
      </c>
      <c r="L1" s="1" t="s">
        <v>191</v>
      </c>
      <c r="M1" s="1" t="s">
        <v>192</v>
      </c>
      <c r="N1" s="1" t="s">
        <v>193</v>
      </c>
      <c r="O1" s="1" t="s">
        <v>194</v>
      </c>
      <c r="P1" s="1" t="s">
        <v>195</v>
      </c>
      <c r="Q1" s="1" t="s">
        <v>196</v>
      </c>
      <c r="R1" s="1" t="s">
        <v>197</v>
      </c>
      <c r="S1" s="1" t="s">
        <v>198</v>
      </c>
      <c r="T1" s="1" t="s">
        <v>199</v>
      </c>
      <c r="U1" s="1" t="s">
        <v>200</v>
      </c>
      <c r="V1" s="1" t="s">
        <v>201</v>
      </c>
      <c r="W1" s="1" t="s">
        <v>202</v>
      </c>
      <c r="X1" s="18" t="s">
        <v>203</v>
      </c>
      <c r="Y1" s="1" t="s">
        <v>204</v>
      </c>
    </row>
    <row r="2" spans="1:25" ht="13.5" thickBot="1" x14ac:dyDescent="0.25">
      <c r="A2" s="2" t="s">
        <v>3</v>
      </c>
      <c r="B2" s="3" t="s">
        <v>4</v>
      </c>
      <c r="C2" s="3" t="s">
        <v>5</v>
      </c>
      <c r="D2" s="3" t="s">
        <v>6</v>
      </c>
      <c r="E2" s="3" t="s">
        <v>6</v>
      </c>
      <c r="F2" s="3" t="s">
        <v>6</v>
      </c>
      <c r="G2" s="3" t="s">
        <v>6</v>
      </c>
      <c r="H2" s="3" t="s">
        <v>6</v>
      </c>
      <c r="I2" s="3" t="s">
        <v>6</v>
      </c>
      <c r="J2" s="3" t="s">
        <v>6</v>
      </c>
      <c r="K2" s="3" t="s">
        <v>6</v>
      </c>
      <c r="L2" s="3" t="s">
        <v>6</v>
      </c>
      <c r="M2" s="3" t="s">
        <v>6</v>
      </c>
      <c r="N2" s="3" t="s">
        <v>6</v>
      </c>
      <c r="O2" s="3" t="s">
        <v>6</v>
      </c>
      <c r="P2" s="3" t="s">
        <v>6</v>
      </c>
      <c r="Q2" s="3" t="s">
        <v>6</v>
      </c>
      <c r="R2" s="3" t="s">
        <v>6</v>
      </c>
      <c r="S2" s="3" t="s">
        <v>6</v>
      </c>
      <c r="T2" s="3" t="s">
        <v>6</v>
      </c>
      <c r="U2" s="3" t="s">
        <v>6</v>
      </c>
      <c r="V2" s="3" t="s">
        <v>6</v>
      </c>
      <c r="W2" s="3" t="s">
        <v>6</v>
      </c>
      <c r="X2" s="19" t="s">
        <v>6</v>
      </c>
      <c r="Y2" s="3" t="s">
        <v>6</v>
      </c>
    </row>
    <row r="3" spans="1:25" s="12" customFormat="1" ht="22.5" x14ac:dyDescent="0.2">
      <c r="A3" s="8" t="s">
        <v>7</v>
      </c>
      <c r="B3" s="9">
        <v>10</v>
      </c>
      <c r="C3" s="10" t="s">
        <v>8</v>
      </c>
      <c r="D3" s="11">
        <f>D4+D81</f>
        <v>2849900</v>
      </c>
      <c r="E3" s="11">
        <f t="shared" ref="E3:W3" si="0">E4+E81</f>
        <v>2881800</v>
      </c>
      <c r="F3" s="11">
        <f t="shared" si="0"/>
        <v>5843500</v>
      </c>
      <c r="G3" s="11">
        <f t="shared" si="0"/>
        <v>6542300</v>
      </c>
      <c r="H3" s="11">
        <f t="shared" si="0"/>
        <v>3018500</v>
      </c>
      <c r="I3" s="11">
        <f t="shared" si="0"/>
        <v>8978575</v>
      </c>
      <c r="J3" s="11">
        <f t="shared" si="0"/>
        <v>3924300</v>
      </c>
      <c r="K3" s="11">
        <f t="shared" si="0"/>
        <v>2394000</v>
      </c>
      <c r="L3" s="11">
        <f t="shared" si="0"/>
        <v>2685600</v>
      </c>
      <c r="M3" s="11">
        <f t="shared" si="0"/>
        <v>5585000</v>
      </c>
      <c r="N3" s="11">
        <f t="shared" si="0"/>
        <v>2716300</v>
      </c>
      <c r="O3" s="11">
        <f t="shared" si="0"/>
        <v>11055675</v>
      </c>
      <c r="P3" s="11">
        <f t="shared" si="0"/>
        <v>5133300</v>
      </c>
      <c r="Q3" s="11">
        <f t="shared" si="0"/>
        <v>78481300</v>
      </c>
      <c r="R3" s="11">
        <f t="shared" si="0"/>
        <v>3894200</v>
      </c>
      <c r="S3" s="11">
        <f t="shared" si="0"/>
        <v>2130900</v>
      </c>
      <c r="T3" s="11">
        <f t="shared" si="0"/>
        <v>9928275</v>
      </c>
      <c r="U3" s="11">
        <f t="shared" si="0"/>
        <v>15173175</v>
      </c>
      <c r="V3" s="11">
        <f t="shared" si="0"/>
        <v>3478300</v>
      </c>
      <c r="W3" s="11">
        <f t="shared" si="0"/>
        <v>176694900</v>
      </c>
      <c r="X3" s="11">
        <f t="shared" ref="X3:X66" si="1">D3+E3+F3+G3+H3+I3+J3+K3+L3+M3+N3+O3+P3+Q3+R3+S3+T3+U3+V3</f>
        <v>176694900</v>
      </c>
      <c r="Y3" s="11">
        <f>Y4+Y81</f>
        <v>0</v>
      </c>
    </row>
    <row r="4" spans="1:25" s="12" customFormat="1" x14ac:dyDescent="0.2">
      <c r="A4" s="8" t="s">
        <v>9</v>
      </c>
      <c r="B4" s="9">
        <v>10</v>
      </c>
      <c r="C4" s="10" t="s">
        <v>10</v>
      </c>
      <c r="D4" s="11">
        <f>D5+D11+D17+D31+D42+D45+D49+D58+D65+D71+D78</f>
        <v>317000</v>
      </c>
      <c r="E4" s="11">
        <f t="shared" ref="E4:W4" si="2">E5+E11+E17+E31+E42+E45+E49+E58+E65+E71+E78</f>
        <v>1239000</v>
      </c>
      <c r="F4" s="11">
        <f t="shared" si="2"/>
        <v>2258000</v>
      </c>
      <c r="G4" s="11">
        <f t="shared" si="2"/>
        <v>1642500</v>
      </c>
      <c r="H4" s="11">
        <f t="shared" si="2"/>
        <v>1041000</v>
      </c>
      <c r="I4" s="11">
        <f t="shared" si="2"/>
        <v>2156500</v>
      </c>
      <c r="J4" s="11">
        <f t="shared" si="2"/>
        <v>1330500</v>
      </c>
      <c r="K4" s="11">
        <f t="shared" si="2"/>
        <v>414000</v>
      </c>
      <c r="L4" s="11">
        <f t="shared" si="2"/>
        <v>1045000</v>
      </c>
      <c r="M4" s="11">
        <f t="shared" si="2"/>
        <v>2811000</v>
      </c>
      <c r="N4" s="11">
        <f t="shared" si="2"/>
        <v>870000</v>
      </c>
      <c r="O4" s="11">
        <f t="shared" si="2"/>
        <v>7010000</v>
      </c>
      <c r="P4" s="11">
        <f t="shared" si="2"/>
        <v>1455000</v>
      </c>
      <c r="Q4" s="11">
        <f t="shared" si="2"/>
        <v>50964500</v>
      </c>
      <c r="R4" s="11">
        <f t="shared" si="2"/>
        <v>1995000</v>
      </c>
      <c r="S4" s="11">
        <f t="shared" si="2"/>
        <v>982000</v>
      </c>
      <c r="T4" s="11">
        <f t="shared" si="2"/>
        <v>3625000</v>
      </c>
      <c r="U4" s="11">
        <f t="shared" si="2"/>
        <v>8284500</v>
      </c>
      <c r="V4" s="11">
        <f t="shared" si="2"/>
        <v>748000</v>
      </c>
      <c r="W4" s="11">
        <f t="shared" si="2"/>
        <v>90188500</v>
      </c>
      <c r="X4" s="11">
        <f t="shared" si="1"/>
        <v>90188500</v>
      </c>
      <c r="Y4" s="11">
        <f>Y5+Y11+Y17+Y31+Y42+Y45+Y49+Y58+Y65+Y71+Y78</f>
        <v>0</v>
      </c>
    </row>
    <row r="5" spans="1:25" s="17" customFormat="1" x14ac:dyDescent="0.2">
      <c r="A5" s="13" t="s">
        <v>11</v>
      </c>
      <c r="B5" s="14">
        <v>10</v>
      </c>
      <c r="C5" s="15" t="s">
        <v>12</v>
      </c>
      <c r="D5" s="16">
        <f>D6</f>
        <v>153000</v>
      </c>
      <c r="E5" s="16">
        <f t="shared" ref="E5:W5" si="3">E6</f>
        <v>754000</v>
      </c>
      <c r="F5" s="16">
        <f t="shared" si="3"/>
        <v>709000</v>
      </c>
      <c r="G5" s="16">
        <f t="shared" si="3"/>
        <v>500000</v>
      </c>
      <c r="H5" s="16">
        <f t="shared" si="3"/>
        <v>354000</v>
      </c>
      <c r="I5" s="16">
        <f t="shared" si="3"/>
        <v>901000</v>
      </c>
      <c r="J5" s="16">
        <f t="shared" si="3"/>
        <v>699000</v>
      </c>
      <c r="K5" s="16">
        <f t="shared" si="3"/>
        <v>104000</v>
      </c>
      <c r="L5" s="16">
        <f t="shared" si="3"/>
        <v>581000</v>
      </c>
      <c r="M5" s="16">
        <f t="shared" si="3"/>
        <v>732000</v>
      </c>
      <c r="N5" s="16">
        <f t="shared" si="3"/>
        <v>317000</v>
      </c>
      <c r="O5" s="16">
        <f t="shared" si="3"/>
        <v>2748000</v>
      </c>
      <c r="P5" s="16">
        <f t="shared" si="3"/>
        <v>701000</v>
      </c>
      <c r="Q5" s="16">
        <f t="shared" si="3"/>
        <v>23268000</v>
      </c>
      <c r="R5" s="16">
        <f t="shared" si="3"/>
        <v>351000</v>
      </c>
      <c r="S5" s="16">
        <f t="shared" si="3"/>
        <v>588000</v>
      </c>
      <c r="T5" s="16">
        <f t="shared" si="3"/>
        <v>2378000</v>
      </c>
      <c r="U5" s="16">
        <f t="shared" si="3"/>
        <v>5872000</v>
      </c>
      <c r="V5" s="16">
        <f t="shared" si="3"/>
        <v>162000</v>
      </c>
      <c r="W5" s="16">
        <f t="shared" si="3"/>
        <v>41872000</v>
      </c>
      <c r="X5" s="16">
        <f t="shared" si="1"/>
        <v>41872000</v>
      </c>
      <c r="Y5" s="16">
        <f>Y6</f>
        <v>0</v>
      </c>
    </row>
    <row r="6" spans="1:25" s="26" customFormat="1" x14ac:dyDescent="0.2">
      <c r="A6" s="22" t="s">
        <v>13</v>
      </c>
      <c r="B6" s="23">
        <v>10</v>
      </c>
      <c r="C6" s="24" t="s">
        <v>14</v>
      </c>
      <c r="D6" s="25">
        <f>D7+D9+D10</f>
        <v>153000</v>
      </c>
      <c r="E6" s="25">
        <f t="shared" ref="E6:W6" si="4">E7+E9+E10</f>
        <v>754000</v>
      </c>
      <c r="F6" s="25">
        <f t="shared" si="4"/>
        <v>709000</v>
      </c>
      <c r="G6" s="25">
        <f t="shared" si="4"/>
        <v>500000</v>
      </c>
      <c r="H6" s="25">
        <f t="shared" si="4"/>
        <v>354000</v>
      </c>
      <c r="I6" s="25">
        <f t="shared" si="4"/>
        <v>901000</v>
      </c>
      <c r="J6" s="25">
        <f t="shared" si="4"/>
        <v>699000</v>
      </c>
      <c r="K6" s="25">
        <f t="shared" si="4"/>
        <v>104000</v>
      </c>
      <c r="L6" s="25">
        <f t="shared" si="4"/>
        <v>581000</v>
      </c>
      <c r="M6" s="25">
        <f t="shared" si="4"/>
        <v>732000</v>
      </c>
      <c r="N6" s="25">
        <f t="shared" si="4"/>
        <v>317000</v>
      </c>
      <c r="O6" s="25">
        <f t="shared" si="4"/>
        <v>2748000</v>
      </c>
      <c r="P6" s="25">
        <f t="shared" si="4"/>
        <v>701000</v>
      </c>
      <c r="Q6" s="25">
        <f t="shared" si="4"/>
        <v>23268000</v>
      </c>
      <c r="R6" s="25">
        <f t="shared" si="4"/>
        <v>351000</v>
      </c>
      <c r="S6" s="25">
        <f t="shared" si="4"/>
        <v>588000</v>
      </c>
      <c r="T6" s="25">
        <f t="shared" si="4"/>
        <v>2378000</v>
      </c>
      <c r="U6" s="25">
        <f t="shared" si="4"/>
        <v>5872000</v>
      </c>
      <c r="V6" s="25">
        <f t="shared" si="4"/>
        <v>162000</v>
      </c>
      <c r="W6" s="25">
        <f t="shared" si="4"/>
        <v>41872000</v>
      </c>
      <c r="X6" s="25">
        <f t="shared" si="1"/>
        <v>41872000</v>
      </c>
      <c r="Y6" s="25">
        <f>Y7+Y9+Y10</f>
        <v>0</v>
      </c>
    </row>
    <row r="7" spans="1:25" s="21" customFormat="1" ht="35.25" customHeight="1" x14ac:dyDescent="0.2">
      <c r="A7" s="27" t="s">
        <v>15</v>
      </c>
      <c r="B7" s="28">
        <v>10</v>
      </c>
      <c r="C7" s="29" t="s">
        <v>16</v>
      </c>
      <c r="D7" s="20">
        <f>D8</f>
        <v>153000</v>
      </c>
      <c r="E7" s="20">
        <f t="shared" ref="E7:W7" si="5">E8</f>
        <v>754000</v>
      </c>
      <c r="F7" s="20">
        <f t="shared" si="5"/>
        <v>709000</v>
      </c>
      <c r="G7" s="20">
        <f t="shared" si="5"/>
        <v>500000</v>
      </c>
      <c r="H7" s="20">
        <f t="shared" si="5"/>
        <v>354000</v>
      </c>
      <c r="I7" s="20">
        <f t="shared" si="5"/>
        <v>901000</v>
      </c>
      <c r="J7" s="20">
        <f t="shared" si="5"/>
        <v>699000</v>
      </c>
      <c r="K7" s="20">
        <f t="shared" si="5"/>
        <v>104000</v>
      </c>
      <c r="L7" s="20">
        <f t="shared" si="5"/>
        <v>581000</v>
      </c>
      <c r="M7" s="20">
        <f t="shared" si="5"/>
        <v>732000</v>
      </c>
      <c r="N7" s="20">
        <f t="shared" si="5"/>
        <v>317000</v>
      </c>
      <c r="O7" s="20">
        <f t="shared" si="5"/>
        <v>2748000</v>
      </c>
      <c r="P7" s="20">
        <f t="shared" si="5"/>
        <v>701000</v>
      </c>
      <c r="Q7" s="20">
        <f t="shared" si="5"/>
        <v>23268000</v>
      </c>
      <c r="R7" s="20">
        <f t="shared" si="5"/>
        <v>351000</v>
      </c>
      <c r="S7" s="20">
        <f t="shared" si="5"/>
        <v>588000</v>
      </c>
      <c r="T7" s="20">
        <f t="shared" si="5"/>
        <v>2378000</v>
      </c>
      <c r="U7" s="20">
        <f t="shared" si="5"/>
        <v>5872000</v>
      </c>
      <c r="V7" s="20">
        <f t="shared" si="5"/>
        <v>162000</v>
      </c>
      <c r="W7" s="20">
        <f t="shared" si="5"/>
        <v>41872000</v>
      </c>
      <c r="X7" s="20">
        <f t="shared" si="1"/>
        <v>41872000</v>
      </c>
      <c r="Y7" s="20">
        <f>W7-X7</f>
        <v>0</v>
      </c>
    </row>
    <row r="8" spans="1:25" s="21" customFormat="1" ht="35.25" customHeight="1" x14ac:dyDescent="0.2">
      <c r="A8" s="27" t="s">
        <v>15</v>
      </c>
      <c r="B8" s="28">
        <v>10</v>
      </c>
      <c r="C8" s="29" t="s">
        <v>214</v>
      </c>
      <c r="D8" s="20">
        <v>153000</v>
      </c>
      <c r="E8" s="20">
        <v>754000</v>
      </c>
      <c r="F8" s="20">
        <v>709000</v>
      </c>
      <c r="G8" s="20">
        <v>500000</v>
      </c>
      <c r="H8" s="20">
        <v>354000</v>
      </c>
      <c r="I8" s="20">
        <v>901000</v>
      </c>
      <c r="J8" s="20">
        <v>699000</v>
      </c>
      <c r="K8" s="20">
        <v>104000</v>
      </c>
      <c r="L8" s="20">
        <v>581000</v>
      </c>
      <c r="M8" s="20">
        <v>732000</v>
      </c>
      <c r="N8" s="20">
        <v>317000</v>
      </c>
      <c r="O8" s="20">
        <v>2748000</v>
      </c>
      <c r="P8" s="20">
        <v>701000</v>
      </c>
      <c r="Q8" s="20">
        <v>23268000</v>
      </c>
      <c r="R8" s="20">
        <v>351000</v>
      </c>
      <c r="S8" s="20">
        <v>588000</v>
      </c>
      <c r="T8" s="20">
        <v>2378000</v>
      </c>
      <c r="U8" s="20">
        <v>5872000</v>
      </c>
      <c r="V8" s="20">
        <v>162000</v>
      </c>
      <c r="W8" s="20">
        <f>D8+E8+F8+G8+H8+I8+J8+K8+L8+M8+N8+O8+P8+Q8+R8+S8+T8+U8+V8</f>
        <v>41872000</v>
      </c>
      <c r="X8" s="20">
        <f>D8+E8+F8+G8+H8+I8+J8+K8+L8+M8+N8+O8+P8+Q8+R8+S8+T8+U8+V8</f>
        <v>41872000</v>
      </c>
      <c r="Y8" s="20">
        <f>W8-X8</f>
        <v>0</v>
      </c>
    </row>
    <row r="9" spans="1:25" ht="56.25" x14ac:dyDescent="0.2">
      <c r="A9" s="4" t="s">
        <v>17</v>
      </c>
      <c r="B9" s="5">
        <v>10</v>
      </c>
      <c r="C9" s="6" t="s">
        <v>18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20">
        <f>D9+E9+F9+G9+H9+I9+J9+K9+L9+M9+N9+O9+P9+Q9+R9+S9+T9+U9+V9</f>
        <v>0</v>
      </c>
      <c r="X9" s="20">
        <f t="shared" si="1"/>
        <v>0</v>
      </c>
      <c r="Y9" s="20">
        <f>W9-X9</f>
        <v>0</v>
      </c>
    </row>
    <row r="10" spans="1:25" ht="22.5" x14ac:dyDescent="0.2">
      <c r="A10" s="4" t="s">
        <v>19</v>
      </c>
      <c r="B10" s="5">
        <v>10</v>
      </c>
      <c r="C10" s="6" t="s">
        <v>20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20">
        <f>D10+E10+F10+G10+H10+I10+J10+K10+L10+M10+N10+O10+P10+Q10+R10+S10+T10+U10+V10</f>
        <v>0</v>
      </c>
      <c r="X10" s="20">
        <f t="shared" si="1"/>
        <v>0</v>
      </c>
      <c r="Y10" s="20">
        <f>W10-X10</f>
        <v>0</v>
      </c>
    </row>
    <row r="11" spans="1:25" s="17" customFormat="1" ht="22.5" x14ac:dyDescent="0.2">
      <c r="A11" s="13" t="s">
        <v>21</v>
      </c>
      <c r="B11" s="14">
        <v>10</v>
      </c>
      <c r="C11" s="15" t="s">
        <v>22</v>
      </c>
      <c r="D11" s="16">
        <f>D12</f>
        <v>0</v>
      </c>
      <c r="E11" s="16">
        <f t="shared" ref="E11:W11" si="6">E12</f>
        <v>0</v>
      </c>
      <c r="F11" s="16">
        <f t="shared" si="6"/>
        <v>0</v>
      </c>
      <c r="G11" s="16">
        <f t="shared" si="6"/>
        <v>0</v>
      </c>
      <c r="H11" s="16">
        <f t="shared" si="6"/>
        <v>0</v>
      </c>
      <c r="I11" s="16">
        <f t="shared" si="6"/>
        <v>0</v>
      </c>
      <c r="J11" s="16">
        <f t="shared" si="6"/>
        <v>0</v>
      </c>
      <c r="K11" s="16">
        <f t="shared" si="6"/>
        <v>0</v>
      </c>
      <c r="L11" s="16">
        <f t="shared" si="6"/>
        <v>0</v>
      </c>
      <c r="M11" s="16">
        <f t="shared" si="6"/>
        <v>0</v>
      </c>
      <c r="N11" s="16">
        <f t="shared" si="6"/>
        <v>0</v>
      </c>
      <c r="O11" s="16">
        <f t="shared" si="6"/>
        <v>0</v>
      </c>
      <c r="P11" s="16">
        <f t="shared" si="6"/>
        <v>0</v>
      </c>
      <c r="Q11" s="16">
        <f t="shared" si="6"/>
        <v>0</v>
      </c>
      <c r="R11" s="16">
        <f t="shared" si="6"/>
        <v>0</v>
      </c>
      <c r="S11" s="16">
        <f t="shared" si="6"/>
        <v>0</v>
      </c>
      <c r="T11" s="16">
        <f t="shared" si="6"/>
        <v>0</v>
      </c>
      <c r="U11" s="16">
        <f t="shared" si="6"/>
        <v>0</v>
      </c>
      <c r="V11" s="16">
        <f t="shared" si="6"/>
        <v>0</v>
      </c>
      <c r="W11" s="16">
        <f t="shared" si="6"/>
        <v>0</v>
      </c>
      <c r="X11" s="16">
        <f t="shared" si="1"/>
        <v>0</v>
      </c>
      <c r="Y11" s="16">
        <f>Y12</f>
        <v>0</v>
      </c>
    </row>
    <row r="12" spans="1:25" s="26" customFormat="1" ht="22.5" x14ac:dyDescent="0.2">
      <c r="A12" s="22" t="s">
        <v>23</v>
      </c>
      <c r="B12" s="23">
        <v>10</v>
      </c>
      <c r="C12" s="24" t="s">
        <v>24</v>
      </c>
      <c r="D12" s="25">
        <f>D13+D14+D15+D16</f>
        <v>0</v>
      </c>
      <c r="E12" s="25">
        <f t="shared" ref="E12:W12" si="7">E13+E14+E15+E16</f>
        <v>0</v>
      </c>
      <c r="F12" s="25">
        <f t="shared" si="7"/>
        <v>0</v>
      </c>
      <c r="G12" s="25">
        <f t="shared" si="7"/>
        <v>0</v>
      </c>
      <c r="H12" s="25">
        <f t="shared" si="7"/>
        <v>0</v>
      </c>
      <c r="I12" s="25">
        <f t="shared" si="7"/>
        <v>0</v>
      </c>
      <c r="J12" s="25">
        <f t="shared" si="7"/>
        <v>0</v>
      </c>
      <c r="K12" s="25">
        <f t="shared" si="7"/>
        <v>0</v>
      </c>
      <c r="L12" s="25">
        <f t="shared" si="7"/>
        <v>0</v>
      </c>
      <c r="M12" s="25">
        <f t="shared" si="7"/>
        <v>0</v>
      </c>
      <c r="N12" s="25">
        <f t="shared" si="7"/>
        <v>0</v>
      </c>
      <c r="O12" s="25">
        <f t="shared" si="7"/>
        <v>0</v>
      </c>
      <c r="P12" s="25">
        <f t="shared" si="7"/>
        <v>0</v>
      </c>
      <c r="Q12" s="25">
        <f t="shared" si="7"/>
        <v>0</v>
      </c>
      <c r="R12" s="25">
        <f t="shared" si="7"/>
        <v>0</v>
      </c>
      <c r="S12" s="25">
        <f t="shared" si="7"/>
        <v>0</v>
      </c>
      <c r="T12" s="25">
        <f t="shared" si="7"/>
        <v>0</v>
      </c>
      <c r="U12" s="25">
        <f t="shared" si="7"/>
        <v>0</v>
      </c>
      <c r="V12" s="25">
        <f t="shared" si="7"/>
        <v>0</v>
      </c>
      <c r="W12" s="25">
        <f t="shared" si="7"/>
        <v>0</v>
      </c>
      <c r="X12" s="25">
        <f t="shared" si="1"/>
        <v>0</v>
      </c>
      <c r="Y12" s="25">
        <f>Y13+Y14+Y15+Y16</f>
        <v>0</v>
      </c>
    </row>
    <row r="13" spans="1:25" x14ac:dyDescent="0.2">
      <c r="A13" s="4"/>
      <c r="B13" s="5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20"/>
      <c r="X13" s="20"/>
      <c r="Y13" s="20"/>
    </row>
    <row r="14" spans="1:25" x14ac:dyDescent="0.2">
      <c r="A14" s="4"/>
      <c r="B14" s="5"/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20"/>
      <c r="X14" s="20"/>
      <c r="Y14" s="20"/>
    </row>
    <row r="15" spans="1:25" x14ac:dyDescent="0.2">
      <c r="A15" s="4"/>
      <c r="B15" s="5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20"/>
      <c r="X15" s="20"/>
      <c r="Y15" s="20"/>
    </row>
    <row r="16" spans="1:25" x14ac:dyDescent="0.2">
      <c r="A16" s="4"/>
      <c r="B16" s="5"/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20"/>
      <c r="X16" s="20"/>
      <c r="Y16" s="20"/>
    </row>
    <row r="17" spans="1:25" s="17" customFormat="1" x14ac:dyDescent="0.2">
      <c r="A17" s="13" t="s">
        <v>33</v>
      </c>
      <c r="B17" s="14">
        <v>10</v>
      </c>
      <c r="C17" s="15" t="s">
        <v>34</v>
      </c>
      <c r="D17" s="16">
        <f>D18+D27</f>
        <v>8000</v>
      </c>
      <c r="E17" s="16">
        <f t="shared" ref="E17:W17" si="8">E18+E27</f>
        <v>0</v>
      </c>
      <c r="F17" s="16">
        <f t="shared" si="8"/>
        <v>1000</v>
      </c>
      <c r="G17" s="16">
        <f t="shared" si="8"/>
        <v>209500</v>
      </c>
      <c r="H17" s="16">
        <f t="shared" si="8"/>
        <v>50000</v>
      </c>
      <c r="I17" s="16">
        <f t="shared" si="8"/>
        <v>120500</v>
      </c>
      <c r="J17" s="16">
        <f t="shared" si="8"/>
        <v>7500</v>
      </c>
      <c r="K17" s="16">
        <f t="shared" si="8"/>
        <v>19000</v>
      </c>
      <c r="L17" s="16">
        <f t="shared" si="8"/>
        <v>0</v>
      </c>
      <c r="M17" s="16">
        <f t="shared" si="8"/>
        <v>1076000</v>
      </c>
      <c r="N17" s="16">
        <f t="shared" si="8"/>
        <v>0</v>
      </c>
      <c r="O17" s="16">
        <f t="shared" si="8"/>
        <v>1464000</v>
      </c>
      <c r="P17" s="16">
        <f t="shared" si="8"/>
        <v>23000</v>
      </c>
      <c r="Q17" s="16">
        <f t="shared" si="8"/>
        <v>2201500</v>
      </c>
      <c r="R17" s="16">
        <f t="shared" si="8"/>
        <v>44000</v>
      </c>
      <c r="S17" s="16">
        <f t="shared" si="8"/>
        <v>0</v>
      </c>
      <c r="T17" s="16">
        <f t="shared" si="8"/>
        <v>32000</v>
      </c>
      <c r="U17" s="16">
        <f t="shared" si="8"/>
        <v>102500</v>
      </c>
      <c r="V17" s="16">
        <f t="shared" si="8"/>
        <v>0</v>
      </c>
      <c r="W17" s="16">
        <f t="shared" si="8"/>
        <v>5358500</v>
      </c>
      <c r="X17" s="16">
        <f t="shared" si="1"/>
        <v>5358500</v>
      </c>
      <c r="Y17" s="16">
        <f>Y18+Y27</f>
        <v>0</v>
      </c>
    </row>
    <row r="18" spans="1:25" s="26" customFormat="1" x14ac:dyDescent="0.2">
      <c r="A18" s="22" t="s">
        <v>35</v>
      </c>
      <c r="B18" s="23">
        <v>10</v>
      </c>
      <c r="C18" s="24" t="s">
        <v>36</v>
      </c>
      <c r="D18" s="25">
        <f>D19+D23</f>
        <v>0</v>
      </c>
      <c r="E18" s="25">
        <f t="shared" ref="E18:W18" si="9">E19+E23</f>
        <v>0</v>
      </c>
      <c r="F18" s="25">
        <f t="shared" si="9"/>
        <v>0</v>
      </c>
      <c r="G18" s="25">
        <f t="shared" si="9"/>
        <v>10000</v>
      </c>
      <c r="H18" s="25">
        <f t="shared" si="9"/>
        <v>0</v>
      </c>
      <c r="I18" s="25">
        <f t="shared" si="9"/>
        <v>0</v>
      </c>
      <c r="J18" s="25">
        <f t="shared" si="9"/>
        <v>2000</v>
      </c>
      <c r="K18" s="25">
        <f t="shared" si="9"/>
        <v>0</v>
      </c>
      <c r="L18" s="25">
        <f t="shared" si="9"/>
        <v>0</v>
      </c>
      <c r="M18" s="25">
        <f t="shared" si="9"/>
        <v>221000</v>
      </c>
      <c r="N18" s="25">
        <f t="shared" si="9"/>
        <v>0</v>
      </c>
      <c r="O18" s="25">
        <f t="shared" si="9"/>
        <v>769000</v>
      </c>
      <c r="P18" s="25">
        <f t="shared" si="9"/>
        <v>22000</v>
      </c>
      <c r="Q18" s="25">
        <f t="shared" si="9"/>
        <v>1725000</v>
      </c>
      <c r="R18" s="25">
        <f t="shared" si="9"/>
        <v>21000</v>
      </c>
      <c r="S18" s="25">
        <f t="shared" si="9"/>
        <v>0</v>
      </c>
      <c r="T18" s="25">
        <f t="shared" si="9"/>
        <v>32000</v>
      </c>
      <c r="U18" s="25">
        <f t="shared" si="9"/>
        <v>86000</v>
      </c>
      <c r="V18" s="25">
        <f t="shared" si="9"/>
        <v>0</v>
      </c>
      <c r="W18" s="25">
        <f t="shared" si="9"/>
        <v>2888000</v>
      </c>
      <c r="X18" s="25">
        <f t="shared" si="1"/>
        <v>2888000</v>
      </c>
      <c r="Y18" s="25">
        <f>Y19+Y23</f>
        <v>0</v>
      </c>
    </row>
    <row r="19" spans="1:25" s="26" customFormat="1" ht="22.5" x14ac:dyDescent="0.2">
      <c r="A19" s="22" t="s">
        <v>37</v>
      </c>
      <c r="B19" s="23">
        <v>10</v>
      </c>
      <c r="C19" s="24" t="s">
        <v>38</v>
      </c>
      <c r="D19" s="25">
        <f>D20+D22</f>
        <v>0</v>
      </c>
      <c r="E19" s="25">
        <f t="shared" ref="E19:W19" si="10">E20+E22</f>
        <v>0</v>
      </c>
      <c r="F19" s="25">
        <f t="shared" si="10"/>
        <v>0</v>
      </c>
      <c r="G19" s="25">
        <f t="shared" si="10"/>
        <v>10000</v>
      </c>
      <c r="H19" s="25">
        <f t="shared" si="10"/>
        <v>0</v>
      </c>
      <c r="I19" s="25">
        <f t="shared" si="10"/>
        <v>0</v>
      </c>
      <c r="J19" s="25">
        <f t="shared" si="10"/>
        <v>2000</v>
      </c>
      <c r="K19" s="25">
        <f t="shared" si="10"/>
        <v>0</v>
      </c>
      <c r="L19" s="25">
        <f t="shared" si="10"/>
        <v>0</v>
      </c>
      <c r="M19" s="25">
        <f t="shared" si="10"/>
        <v>27000</v>
      </c>
      <c r="N19" s="25">
        <f t="shared" si="10"/>
        <v>0</v>
      </c>
      <c r="O19" s="25">
        <f t="shared" si="10"/>
        <v>715000</v>
      </c>
      <c r="P19" s="25">
        <f t="shared" si="10"/>
        <v>22000</v>
      </c>
      <c r="Q19" s="25">
        <f t="shared" si="10"/>
        <v>1180000</v>
      </c>
      <c r="R19" s="25">
        <f t="shared" si="10"/>
        <v>21000</v>
      </c>
      <c r="S19" s="25">
        <f t="shared" si="10"/>
        <v>0</v>
      </c>
      <c r="T19" s="25">
        <f t="shared" si="10"/>
        <v>32000</v>
      </c>
      <c r="U19" s="25">
        <f t="shared" si="10"/>
        <v>86000</v>
      </c>
      <c r="V19" s="25">
        <f t="shared" si="10"/>
        <v>0</v>
      </c>
      <c r="W19" s="25">
        <f t="shared" si="10"/>
        <v>2095000</v>
      </c>
      <c r="X19" s="25">
        <f t="shared" si="1"/>
        <v>2095000</v>
      </c>
      <c r="Y19" s="25">
        <f>Y20+Y22</f>
        <v>0</v>
      </c>
    </row>
    <row r="20" spans="1:25" ht="22.5" x14ac:dyDescent="0.2">
      <c r="A20" s="4" t="s">
        <v>37</v>
      </c>
      <c r="B20" s="5">
        <v>10</v>
      </c>
      <c r="C20" s="6" t="s">
        <v>39</v>
      </c>
      <c r="D20" s="7">
        <f>D21</f>
        <v>0</v>
      </c>
      <c r="E20" s="7">
        <f t="shared" ref="E20:W20" si="11">E21</f>
        <v>0</v>
      </c>
      <c r="F20" s="7">
        <f t="shared" si="11"/>
        <v>0</v>
      </c>
      <c r="G20" s="7">
        <f t="shared" si="11"/>
        <v>10000</v>
      </c>
      <c r="H20" s="7">
        <f t="shared" si="11"/>
        <v>0</v>
      </c>
      <c r="I20" s="7">
        <f t="shared" si="11"/>
        <v>0</v>
      </c>
      <c r="J20" s="7">
        <f t="shared" si="11"/>
        <v>2000</v>
      </c>
      <c r="K20" s="7">
        <f t="shared" si="11"/>
        <v>0</v>
      </c>
      <c r="L20" s="7">
        <f t="shared" si="11"/>
        <v>0</v>
      </c>
      <c r="M20" s="7">
        <f t="shared" si="11"/>
        <v>27000</v>
      </c>
      <c r="N20" s="7">
        <f t="shared" si="11"/>
        <v>0</v>
      </c>
      <c r="O20" s="7">
        <f t="shared" si="11"/>
        <v>715000</v>
      </c>
      <c r="P20" s="7">
        <f t="shared" si="11"/>
        <v>22000</v>
      </c>
      <c r="Q20" s="7">
        <f t="shared" si="11"/>
        <v>1180000</v>
      </c>
      <c r="R20" s="7">
        <f t="shared" si="11"/>
        <v>21000</v>
      </c>
      <c r="S20" s="7">
        <f t="shared" si="11"/>
        <v>0</v>
      </c>
      <c r="T20" s="7">
        <f t="shared" si="11"/>
        <v>32000</v>
      </c>
      <c r="U20" s="7">
        <f t="shared" si="11"/>
        <v>86000</v>
      </c>
      <c r="V20" s="7">
        <f t="shared" si="11"/>
        <v>0</v>
      </c>
      <c r="W20" s="7">
        <f t="shared" si="11"/>
        <v>2095000</v>
      </c>
      <c r="X20" s="20">
        <f t="shared" si="1"/>
        <v>2095000</v>
      </c>
      <c r="Y20" s="20">
        <f>W20-X20</f>
        <v>0</v>
      </c>
    </row>
    <row r="21" spans="1:25" ht="22.5" x14ac:dyDescent="0.2">
      <c r="A21" s="4" t="s">
        <v>37</v>
      </c>
      <c r="B21" s="5">
        <v>10</v>
      </c>
      <c r="C21" s="6" t="s">
        <v>222</v>
      </c>
      <c r="D21" s="7">
        <v>0</v>
      </c>
      <c r="E21" s="7">
        <v>0</v>
      </c>
      <c r="F21" s="7">
        <v>0</v>
      </c>
      <c r="G21" s="7">
        <v>10000</v>
      </c>
      <c r="H21" s="7">
        <v>0</v>
      </c>
      <c r="I21" s="7">
        <v>0</v>
      </c>
      <c r="J21" s="7">
        <v>2000</v>
      </c>
      <c r="K21" s="7">
        <v>0</v>
      </c>
      <c r="L21" s="7">
        <v>0</v>
      </c>
      <c r="M21" s="7">
        <v>27000</v>
      </c>
      <c r="N21" s="7">
        <v>0</v>
      </c>
      <c r="O21" s="7">
        <v>715000</v>
      </c>
      <c r="P21" s="7">
        <v>22000</v>
      </c>
      <c r="Q21" s="7">
        <v>1180000</v>
      </c>
      <c r="R21" s="7">
        <v>21000</v>
      </c>
      <c r="S21" s="7">
        <v>0</v>
      </c>
      <c r="T21" s="7">
        <v>32000</v>
      </c>
      <c r="U21" s="7">
        <v>86000</v>
      </c>
      <c r="V21" s="7"/>
      <c r="W21" s="20">
        <f>D21+E21+F21+G21+H21+I21+J21+K21+L21+M21+N21+O21+P21+Q21+R21+S21+T21+U21+V21</f>
        <v>2095000</v>
      </c>
      <c r="X21" s="20">
        <f>D21+E21+F21+G21+H21+I21+J21+K21+L21+M21+N21+O21+P21+Q21+R21+S21+T21+U21+V21</f>
        <v>2095000</v>
      </c>
      <c r="Y21" s="20">
        <f>W21-X21</f>
        <v>0</v>
      </c>
    </row>
    <row r="22" spans="1:25" ht="22.5" x14ac:dyDescent="0.2">
      <c r="A22" s="4" t="s">
        <v>40</v>
      </c>
      <c r="B22" s="5">
        <v>10</v>
      </c>
      <c r="C22" s="6" t="s">
        <v>41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20">
        <f>D22+E22+F22+G22+H22+I22+J22+K22+L22+M22+N22+O22+P22+Q22+R22+S22+T22+U22+V22</f>
        <v>0</v>
      </c>
      <c r="X22" s="20">
        <f t="shared" si="1"/>
        <v>0</v>
      </c>
      <c r="Y22" s="20">
        <f>W22-X22</f>
        <v>0</v>
      </c>
    </row>
    <row r="23" spans="1:25" s="26" customFormat="1" ht="22.5" x14ac:dyDescent="0.2">
      <c r="A23" s="22" t="s">
        <v>42</v>
      </c>
      <c r="B23" s="23">
        <v>10</v>
      </c>
      <c r="C23" s="24" t="s">
        <v>43</v>
      </c>
      <c r="D23" s="25">
        <f>D24+D26</f>
        <v>0</v>
      </c>
      <c r="E23" s="25">
        <f t="shared" ref="E23:W23" si="12">E24+E26</f>
        <v>0</v>
      </c>
      <c r="F23" s="25">
        <f t="shared" si="12"/>
        <v>0</v>
      </c>
      <c r="G23" s="25">
        <f t="shared" si="12"/>
        <v>0</v>
      </c>
      <c r="H23" s="25">
        <f t="shared" si="12"/>
        <v>0</v>
      </c>
      <c r="I23" s="25">
        <f t="shared" si="12"/>
        <v>0</v>
      </c>
      <c r="J23" s="25">
        <f t="shared" si="12"/>
        <v>0</v>
      </c>
      <c r="K23" s="25">
        <f t="shared" si="12"/>
        <v>0</v>
      </c>
      <c r="L23" s="25">
        <f t="shared" si="12"/>
        <v>0</v>
      </c>
      <c r="M23" s="25">
        <f t="shared" si="12"/>
        <v>194000</v>
      </c>
      <c r="N23" s="25">
        <f t="shared" si="12"/>
        <v>0</v>
      </c>
      <c r="O23" s="25">
        <f t="shared" si="12"/>
        <v>54000</v>
      </c>
      <c r="P23" s="25">
        <f t="shared" si="12"/>
        <v>0</v>
      </c>
      <c r="Q23" s="25">
        <f t="shared" si="12"/>
        <v>545000</v>
      </c>
      <c r="R23" s="25">
        <f t="shared" si="12"/>
        <v>0</v>
      </c>
      <c r="S23" s="25">
        <f t="shared" si="12"/>
        <v>0</v>
      </c>
      <c r="T23" s="25">
        <f t="shared" si="12"/>
        <v>0</v>
      </c>
      <c r="U23" s="25">
        <f t="shared" si="12"/>
        <v>0</v>
      </c>
      <c r="V23" s="25">
        <f t="shared" si="12"/>
        <v>0</v>
      </c>
      <c r="W23" s="25">
        <f t="shared" si="12"/>
        <v>793000</v>
      </c>
      <c r="X23" s="25">
        <f t="shared" si="1"/>
        <v>793000</v>
      </c>
      <c r="Y23" s="25">
        <f>Y24+Y26</f>
        <v>0</v>
      </c>
    </row>
    <row r="24" spans="1:25" ht="22.5" x14ac:dyDescent="0.2">
      <c r="A24" s="4" t="s">
        <v>42</v>
      </c>
      <c r="B24" s="5">
        <v>10</v>
      </c>
      <c r="C24" s="6" t="s">
        <v>44</v>
      </c>
      <c r="D24" s="7">
        <f>D25</f>
        <v>0</v>
      </c>
      <c r="E24" s="7">
        <f t="shared" ref="E24:W24" si="13">E25</f>
        <v>0</v>
      </c>
      <c r="F24" s="7">
        <f t="shared" si="13"/>
        <v>0</v>
      </c>
      <c r="G24" s="7">
        <f t="shared" si="13"/>
        <v>0</v>
      </c>
      <c r="H24" s="7">
        <f t="shared" si="13"/>
        <v>0</v>
      </c>
      <c r="I24" s="7">
        <f t="shared" si="13"/>
        <v>0</v>
      </c>
      <c r="J24" s="7">
        <f t="shared" si="13"/>
        <v>0</v>
      </c>
      <c r="K24" s="7">
        <f t="shared" si="13"/>
        <v>0</v>
      </c>
      <c r="L24" s="7">
        <f t="shared" si="13"/>
        <v>0</v>
      </c>
      <c r="M24" s="7">
        <f t="shared" si="13"/>
        <v>194000</v>
      </c>
      <c r="N24" s="7">
        <f t="shared" si="13"/>
        <v>0</v>
      </c>
      <c r="O24" s="7">
        <f t="shared" si="13"/>
        <v>54000</v>
      </c>
      <c r="P24" s="7">
        <f t="shared" si="13"/>
        <v>0</v>
      </c>
      <c r="Q24" s="7">
        <f t="shared" si="13"/>
        <v>545000</v>
      </c>
      <c r="R24" s="7">
        <f t="shared" si="13"/>
        <v>0</v>
      </c>
      <c r="S24" s="7">
        <f t="shared" si="13"/>
        <v>0</v>
      </c>
      <c r="T24" s="7">
        <f t="shared" si="13"/>
        <v>0</v>
      </c>
      <c r="U24" s="7">
        <f t="shared" si="13"/>
        <v>0</v>
      </c>
      <c r="V24" s="7">
        <f t="shared" si="13"/>
        <v>0</v>
      </c>
      <c r="W24" s="7">
        <f t="shared" si="13"/>
        <v>793000</v>
      </c>
      <c r="X24" s="20">
        <f t="shared" si="1"/>
        <v>793000</v>
      </c>
      <c r="Y24" s="20">
        <f>W24-X24</f>
        <v>0</v>
      </c>
    </row>
    <row r="25" spans="1:25" ht="22.5" x14ac:dyDescent="0.2">
      <c r="A25" s="4" t="s">
        <v>42</v>
      </c>
      <c r="B25" s="5">
        <v>10</v>
      </c>
      <c r="C25" s="6" t="s">
        <v>223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f>54000+140000</f>
        <v>194000</v>
      </c>
      <c r="N25" s="7">
        <v>0</v>
      </c>
      <c r="O25" s="7">
        <v>54000</v>
      </c>
      <c r="P25" s="7">
        <v>0</v>
      </c>
      <c r="Q25" s="7">
        <f>211000+334000</f>
        <v>545000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20">
        <f>D25+E25+F25+G25+H25+I25+J25+K25+L25+M25+N25+O25+P25+Q25+R25+S25+T25+U25+V25</f>
        <v>793000</v>
      </c>
      <c r="X25" s="20">
        <f>D25+E25+F25+G25+H25+I25+J25+K25+L25+M25+N25+O25+P25+Q25+R25+S25+T25+U25+V25</f>
        <v>793000</v>
      </c>
      <c r="Y25" s="20">
        <f>W25-X25</f>
        <v>0</v>
      </c>
    </row>
    <row r="26" spans="1:25" ht="33.75" x14ac:dyDescent="0.2">
      <c r="A26" s="4" t="s">
        <v>45</v>
      </c>
      <c r="B26" s="5">
        <v>10</v>
      </c>
      <c r="C26" s="6" t="s">
        <v>46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20">
        <f>D26+E26+F26+G26+H26+I26+J26+K26+L26+M26+N26+O26+P26+Q26+R26+S26+T26+U26+V26</f>
        <v>0</v>
      </c>
      <c r="X26" s="20">
        <f t="shared" si="1"/>
        <v>0</v>
      </c>
      <c r="Y26" s="20">
        <f>W26-X26</f>
        <v>0</v>
      </c>
    </row>
    <row r="27" spans="1:25" s="26" customFormat="1" x14ac:dyDescent="0.2">
      <c r="A27" s="22" t="s">
        <v>47</v>
      </c>
      <c r="B27" s="23">
        <v>10</v>
      </c>
      <c r="C27" s="24" t="s">
        <v>48</v>
      </c>
      <c r="D27" s="25">
        <f>D28+D30</f>
        <v>8000</v>
      </c>
      <c r="E27" s="25">
        <f t="shared" ref="E27:W27" si="14">E28+E30</f>
        <v>0</v>
      </c>
      <c r="F27" s="25">
        <f t="shared" si="14"/>
        <v>1000</v>
      </c>
      <c r="G27" s="25">
        <f t="shared" si="14"/>
        <v>199500</v>
      </c>
      <c r="H27" s="25">
        <f t="shared" si="14"/>
        <v>50000</v>
      </c>
      <c r="I27" s="25">
        <f t="shared" si="14"/>
        <v>120500</v>
      </c>
      <c r="J27" s="25">
        <f t="shared" si="14"/>
        <v>5500</v>
      </c>
      <c r="K27" s="25">
        <f t="shared" si="14"/>
        <v>19000</v>
      </c>
      <c r="L27" s="25">
        <f t="shared" si="14"/>
        <v>0</v>
      </c>
      <c r="M27" s="25">
        <f t="shared" si="14"/>
        <v>855000</v>
      </c>
      <c r="N27" s="25">
        <f t="shared" si="14"/>
        <v>0</v>
      </c>
      <c r="O27" s="25">
        <f t="shared" si="14"/>
        <v>695000</v>
      </c>
      <c r="P27" s="25">
        <f t="shared" si="14"/>
        <v>1000</v>
      </c>
      <c r="Q27" s="25">
        <f t="shared" si="14"/>
        <v>476500</v>
      </c>
      <c r="R27" s="25">
        <f t="shared" si="14"/>
        <v>23000</v>
      </c>
      <c r="S27" s="25">
        <f t="shared" si="14"/>
        <v>0</v>
      </c>
      <c r="T27" s="25">
        <f t="shared" si="14"/>
        <v>0</v>
      </c>
      <c r="U27" s="25">
        <f t="shared" si="14"/>
        <v>16500</v>
      </c>
      <c r="V27" s="25">
        <f t="shared" si="14"/>
        <v>0</v>
      </c>
      <c r="W27" s="25">
        <f t="shared" si="14"/>
        <v>2470500</v>
      </c>
      <c r="X27" s="25">
        <f t="shared" si="1"/>
        <v>2470500</v>
      </c>
      <c r="Y27" s="25">
        <f>Y28+Y30</f>
        <v>0</v>
      </c>
    </row>
    <row r="28" spans="1:25" x14ac:dyDescent="0.2">
      <c r="A28" s="4" t="s">
        <v>47</v>
      </c>
      <c r="B28" s="5">
        <v>10</v>
      </c>
      <c r="C28" s="6" t="s">
        <v>49</v>
      </c>
      <c r="D28" s="7">
        <f>D29</f>
        <v>8000</v>
      </c>
      <c r="E28" s="7">
        <f t="shared" ref="E28:W28" si="15">E29</f>
        <v>0</v>
      </c>
      <c r="F28" s="7">
        <f t="shared" si="15"/>
        <v>1000</v>
      </c>
      <c r="G28" s="7">
        <f t="shared" si="15"/>
        <v>199500</v>
      </c>
      <c r="H28" s="7">
        <f t="shared" si="15"/>
        <v>50000</v>
      </c>
      <c r="I28" s="7">
        <f t="shared" si="15"/>
        <v>120500</v>
      </c>
      <c r="J28" s="7">
        <f t="shared" si="15"/>
        <v>5500</v>
      </c>
      <c r="K28" s="7">
        <f t="shared" si="15"/>
        <v>19000</v>
      </c>
      <c r="L28" s="7">
        <f t="shared" si="15"/>
        <v>0</v>
      </c>
      <c r="M28" s="7">
        <f t="shared" si="15"/>
        <v>855000</v>
      </c>
      <c r="N28" s="7">
        <f t="shared" si="15"/>
        <v>0</v>
      </c>
      <c r="O28" s="7">
        <f t="shared" si="15"/>
        <v>695000</v>
      </c>
      <c r="P28" s="7">
        <f t="shared" si="15"/>
        <v>1000</v>
      </c>
      <c r="Q28" s="7">
        <f t="shared" si="15"/>
        <v>476500</v>
      </c>
      <c r="R28" s="7">
        <f t="shared" si="15"/>
        <v>23000</v>
      </c>
      <c r="S28" s="7">
        <f t="shared" si="15"/>
        <v>0</v>
      </c>
      <c r="T28" s="7">
        <f t="shared" si="15"/>
        <v>0</v>
      </c>
      <c r="U28" s="7">
        <f t="shared" si="15"/>
        <v>16500</v>
      </c>
      <c r="V28" s="7">
        <f t="shared" si="15"/>
        <v>0</v>
      </c>
      <c r="W28" s="7">
        <f t="shared" si="15"/>
        <v>2470500</v>
      </c>
      <c r="X28" s="20">
        <f t="shared" si="1"/>
        <v>2470500</v>
      </c>
      <c r="Y28" s="20">
        <f>W28-X28</f>
        <v>0</v>
      </c>
    </row>
    <row r="29" spans="1:25" x14ac:dyDescent="0.2">
      <c r="A29" s="4" t="s">
        <v>233</v>
      </c>
      <c r="B29" s="5">
        <v>10</v>
      </c>
      <c r="C29" s="6" t="s">
        <v>215</v>
      </c>
      <c r="D29" s="7">
        <v>8000</v>
      </c>
      <c r="E29" s="7">
        <v>0</v>
      </c>
      <c r="F29" s="7">
        <v>1000</v>
      </c>
      <c r="G29" s="7">
        <v>199500</v>
      </c>
      <c r="H29" s="7">
        <v>50000</v>
      </c>
      <c r="I29" s="7">
        <v>120500</v>
      </c>
      <c r="J29" s="7">
        <v>5500</v>
      </c>
      <c r="K29" s="7">
        <v>19000</v>
      </c>
      <c r="L29" s="7">
        <v>0</v>
      </c>
      <c r="M29" s="7">
        <v>855000</v>
      </c>
      <c r="N29" s="7">
        <v>0</v>
      </c>
      <c r="O29" s="7">
        <v>695000</v>
      </c>
      <c r="P29" s="7">
        <v>1000</v>
      </c>
      <c r="Q29" s="7">
        <v>476500</v>
      </c>
      <c r="R29" s="7">
        <v>23000</v>
      </c>
      <c r="S29" s="7">
        <v>0</v>
      </c>
      <c r="T29" s="7">
        <v>0</v>
      </c>
      <c r="U29" s="7">
        <v>16500</v>
      </c>
      <c r="V29" s="7">
        <v>0</v>
      </c>
      <c r="W29" s="20">
        <f>D29+E29+F29+G29+H29+I29+J29+K29+L29+M29+N29+O29+P29+Q29+R29+S29+T29+U29+V29</f>
        <v>2470500</v>
      </c>
      <c r="X29" s="20">
        <f>D29+E29+F29+G29+H29+I29+J29+K29+L29+M29+N29+O29+P29+Q29+R29+S29+T29+U29+V29</f>
        <v>2470500</v>
      </c>
      <c r="Y29" s="20">
        <f>W29-X29</f>
        <v>0</v>
      </c>
    </row>
    <row r="30" spans="1:25" ht="22.5" x14ac:dyDescent="0.2">
      <c r="A30" s="4" t="s">
        <v>50</v>
      </c>
      <c r="B30" s="5">
        <v>10</v>
      </c>
      <c r="C30" s="6" t="s">
        <v>51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20">
        <f>D30+E30+F30+G30+H30+I30+J30+K30+L30+M30+N30+O30+P30+Q30+R30+S30+T30+U30+V30</f>
        <v>0</v>
      </c>
      <c r="X30" s="20">
        <f t="shared" si="1"/>
        <v>0</v>
      </c>
      <c r="Y30" s="20">
        <f>W30-X30</f>
        <v>0</v>
      </c>
    </row>
    <row r="31" spans="1:25" s="17" customFormat="1" x14ac:dyDescent="0.2">
      <c r="A31" s="13" t="s">
        <v>52</v>
      </c>
      <c r="B31" s="14">
        <v>10</v>
      </c>
      <c r="C31" s="15" t="s">
        <v>53</v>
      </c>
      <c r="D31" s="16">
        <f>D32+D35</f>
        <v>153000</v>
      </c>
      <c r="E31" s="16">
        <f t="shared" ref="E31:W31" si="16">E32+E35</f>
        <v>485000</v>
      </c>
      <c r="F31" s="16">
        <f t="shared" si="16"/>
        <v>1544000</v>
      </c>
      <c r="G31" s="16">
        <f t="shared" si="16"/>
        <v>903000</v>
      </c>
      <c r="H31" s="16">
        <f t="shared" si="16"/>
        <v>637000</v>
      </c>
      <c r="I31" s="16">
        <f t="shared" si="16"/>
        <v>1095000</v>
      </c>
      <c r="J31" s="16">
        <f t="shared" si="16"/>
        <v>624000</v>
      </c>
      <c r="K31" s="16">
        <f t="shared" si="16"/>
        <v>256000</v>
      </c>
      <c r="L31" s="16">
        <f t="shared" si="16"/>
        <v>460000</v>
      </c>
      <c r="M31" s="16">
        <f t="shared" si="16"/>
        <v>994000</v>
      </c>
      <c r="N31" s="16">
        <f t="shared" si="16"/>
        <v>553000</v>
      </c>
      <c r="O31" s="16">
        <f>O32+O35</f>
        <v>2796000</v>
      </c>
      <c r="P31" s="16">
        <f>P32+P35</f>
        <v>731000</v>
      </c>
      <c r="Q31" s="16">
        <f>Q32+Q35</f>
        <v>25495000</v>
      </c>
      <c r="R31" s="16">
        <f>R32+R35</f>
        <v>1592000</v>
      </c>
      <c r="S31" s="16">
        <f>S32+S35</f>
        <v>394000</v>
      </c>
      <c r="T31" s="16">
        <f t="shared" si="16"/>
        <v>1212000</v>
      </c>
      <c r="U31" s="16">
        <f t="shared" si="16"/>
        <v>2310000</v>
      </c>
      <c r="V31" s="16">
        <f t="shared" si="16"/>
        <v>586000</v>
      </c>
      <c r="W31" s="16">
        <f t="shared" si="16"/>
        <v>42820000</v>
      </c>
      <c r="X31" s="16">
        <f t="shared" si="1"/>
        <v>42820000</v>
      </c>
      <c r="Y31" s="16">
        <f>Y32+Y35</f>
        <v>0</v>
      </c>
    </row>
    <row r="32" spans="1:25" s="26" customFormat="1" x14ac:dyDescent="0.2">
      <c r="A32" s="22" t="s">
        <v>54</v>
      </c>
      <c r="B32" s="23">
        <v>10</v>
      </c>
      <c r="C32" s="24" t="s">
        <v>55</v>
      </c>
      <c r="D32" s="25">
        <f>D33</f>
        <v>6000</v>
      </c>
      <c r="E32" s="25">
        <f t="shared" ref="E32:W33" si="17">E33</f>
        <v>16000</v>
      </c>
      <c r="F32" s="25">
        <f t="shared" si="17"/>
        <v>46000</v>
      </c>
      <c r="G32" s="25">
        <f t="shared" si="17"/>
        <v>56000</v>
      </c>
      <c r="H32" s="25">
        <f t="shared" si="17"/>
        <v>42000</v>
      </c>
      <c r="I32" s="25">
        <f t="shared" si="17"/>
        <v>42000</v>
      </c>
      <c r="J32" s="25">
        <f t="shared" si="17"/>
        <v>18000</v>
      </c>
      <c r="K32" s="25">
        <f t="shared" si="17"/>
        <v>11000</v>
      </c>
      <c r="L32" s="25">
        <f t="shared" si="17"/>
        <v>14000</v>
      </c>
      <c r="M32" s="25">
        <f t="shared" si="17"/>
        <v>26000</v>
      </c>
      <c r="N32" s="25">
        <f t="shared" si="17"/>
        <v>18000</v>
      </c>
      <c r="O32" s="25">
        <f>O33</f>
        <v>39000</v>
      </c>
      <c r="P32" s="25">
        <f>P33</f>
        <v>27000</v>
      </c>
      <c r="Q32" s="25">
        <f>Q33</f>
        <v>1380000</v>
      </c>
      <c r="R32" s="25">
        <f>R33</f>
        <v>31000</v>
      </c>
      <c r="S32" s="25">
        <f>S33</f>
        <v>7000</v>
      </c>
      <c r="T32" s="25">
        <f t="shared" si="17"/>
        <v>115000</v>
      </c>
      <c r="U32" s="25">
        <f t="shared" si="17"/>
        <v>104000</v>
      </c>
      <c r="V32" s="25">
        <f t="shared" si="17"/>
        <v>22000</v>
      </c>
      <c r="W32" s="25">
        <f t="shared" si="17"/>
        <v>2020000</v>
      </c>
      <c r="X32" s="25">
        <f t="shared" si="1"/>
        <v>2020000</v>
      </c>
      <c r="Y32" s="25">
        <f>Y33</f>
        <v>0</v>
      </c>
    </row>
    <row r="33" spans="1:25" ht="22.5" x14ac:dyDescent="0.2">
      <c r="A33" s="4" t="s">
        <v>56</v>
      </c>
      <c r="B33" s="5">
        <v>10</v>
      </c>
      <c r="C33" s="6" t="s">
        <v>57</v>
      </c>
      <c r="D33" s="7">
        <f>D34</f>
        <v>6000</v>
      </c>
      <c r="E33" s="7">
        <f t="shared" si="17"/>
        <v>16000</v>
      </c>
      <c r="F33" s="7">
        <f t="shared" si="17"/>
        <v>46000</v>
      </c>
      <c r="G33" s="7">
        <f t="shared" si="17"/>
        <v>56000</v>
      </c>
      <c r="H33" s="7">
        <f t="shared" si="17"/>
        <v>42000</v>
      </c>
      <c r="I33" s="7">
        <f t="shared" si="17"/>
        <v>42000</v>
      </c>
      <c r="J33" s="7">
        <f t="shared" si="17"/>
        <v>18000</v>
      </c>
      <c r="K33" s="7">
        <f t="shared" si="17"/>
        <v>11000</v>
      </c>
      <c r="L33" s="7">
        <f t="shared" si="17"/>
        <v>14000</v>
      </c>
      <c r="M33" s="7">
        <f t="shared" si="17"/>
        <v>26000</v>
      </c>
      <c r="N33" s="7">
        <f t="shared" si="17"/>
        <v>18000</v>
      </c>
      <c r="O33" s="7">
        <f t="shared" si="17"/>
        <v>39000</v>
      </c>
      <c r="P33" s="7">
        <f t="shared" si="17"/>
        <v>27000</v>
      </c>
      <c r="Q33" s="7">
        <f t="shared" si="17"/>
        <v>1380000</v>
      </c>
      <c r="R33" s="7">
        <f t="shared" si="17"/>
        <v>31000</v>
      </c>
      <c r="S33" s="7">
        <f t="shared" si="17"/>
        <v>7000</v>
      </c>
      <c r="T33" s="7">
        <f t="shared" si="17"/>
        <v>115000</v>
      </c>
      <c r="U33" s="7">
        <f t="shared" si="17"/>
        <v>104000</v>
      </c>
      <c r="V33" s="7">
        <f t="shared" si="17"/>
        <v>22000</v>
      </c>
      <c r="W33" s="7">
        <f t="shared" si="17"/>
        <v>2020000</v>
      </c>
      <c r="X33" s="20">
        <f t="shared" si="1"/>
        <v>2020000</v>
      </c>
      <c r="Y33" s="20">
        <f>W33-X33</f>
        <v>0</v>
      </c>
    </row>
    <row r="34" spans="1:25" ht="22.5" x14ac:dyDescent="0.2">
      <c r="A34" s="4" t="s">
        <v>217</v>
      </c>
      <c r="B34" s="5">
        <v>10</v>
      </c>
      <c r="C34" s="6" t="s">
        <v>216</v>
      </c>
      <c r="D34" s="7">
        <v>6000</v>
      </c>
      <c r="E34" s="7">
        <v>16000</v>
      </c>
      <c r="F34" s="7">
        <v>46000</v>
      </c>
      <c r="G34" s="7">
        <v>56000</v>
      </c>
      <c r="H34" s="7">
        <v>42000</v>
      </c>
      <c r="I34" s="7">
        <v>42000</v>
      </c>
      <c r="J34" s="7">
        <v>18000</v>
      </c>
      <c r="K34" s="7">
        <v>11000</v>
      </c>
      <c r="L34" s="7">
        <v>14000</v>
      </c>
      <c r="M34" s="7">
        <v>26000</v>
      </c>
      <c r="N34" s="7">
        <v>18000</v>
      </c>
      <c r="O34" s="7">
        <v>39000</v>
      </c>
      <c r="P34" s="7">
        <v>27000</v>
      </c>
      <c r="Q34" s="7">
        <v>1380000</v>
      </c>
      <c r="R34" s="7">
        <f>26000+5000</f>
        <v>31000</v>
      </c>
      <c r="S34" s="30">
        <v>7000</v>
      </c>
      <c r="T34" s="7">
        <v>115000</v>
      </c>
      <c r="U34" s="7">
        <v>104000</v>
      </c>
      <c r="V34" s="7">
        <v>22000</v>
      </c>
      <c r="W34" s="20">
        <f>D34+E34+F34+G34+H34+I34+J34+K34+L34+M34+N34+O34+P34+Q34+R34+S34+T34+U34+V34</f>
        <v>2020000</v>
      </c>
      <c r="X34" s="20">
        <f>D34+E34+F34+G34+H34+I34+J34+K34+L34+M34+N34+O34+P34+Q34+R34+S34+T34+U34+V34</f>
        <v>2020000</v>
      </c>
      <c r="Y34" s="20">
        <f>W34-X34</f>
        <v>0</v>
      </c>
    </row>
    <row r="35" spans="1:25" s="26" customFormat="1" x14ac:dyDescent="0.2">
      <c r="A35" s="22" t="s">
        <v>58</v>
      </c>
      <c r="B35" s="23">
        <v>10</v>
      </c>
      <c r="C35" s="24" t="s">
        <v>59</v>
      </c>
      <c r="D35" s="25">
        <f>D36+D39</f>
        <v>147000</v>
      </c>
      <c r="E35" s="25">
        <f t="shared" ref="E35:W35" si="18">E36+E39</f>
        <v>469000</v>
      </c>
      <c r="F35" s="25">
        <f t="shared" si="18"/>
        <v>1498000</v>
      </c>
      <c r="G35" s="25">
        <f t="shared" si="18"/>
        <v>847000</v>
      </c>
      <c r="H35" s="25">
        <f t="shared" si="18"/>
        <v>595000</v>
      </c>
      <c r="I35" s="25">
        <f t="shared" si="18"/>
        <v>1053000</v>
      </c>
      <c r="J35" s="25">
        <f t="shared" si="18"/>
        <v>606000</v>
      </c>
      <c r="K35" s="25">
        <f t="shared" si="18"/>
        <v>245000</v>
      </c>
      <c r="L35" s="25">
        <f t="shared" si="18"/>
        <v>446000</v>
      </c>
      <c r="M35" s="25">
        <f t="shared" si="18"/>
        <v>968000</v>
      </c>
      <c r="N35" s="25">
        <f t="shared" si="18"/>
        <v>535000</v>
      </c>
      <c r="O35" s="25">
        <f t="shared" si="18"/>
        <v>2757000</v>
      </c>
      <c r="P35" s="25">
        <f t="shared" si="18"/>
        <v>704000</v>
      </c>
      <c r="Q35" s="25">
        <f t="shared" si="18"/>
        <v>24115000</v>
      </c>
      <c r="R35" s="25">
        <f t="shared" si="18"/>
        <v>1561000</v>
      </c>
      <c r="S35" s="25">
        <f t="shared" si="18"/>
        <v>387000</v>
      </c>
      <c r="T35" s="25">
        <f t="shared" si="18"/>
        <v>1097000</v>
      </c>
      <c r="U35" s="25">
        <f t="shared" si="18"/>
        <v>2206000</v>
      </c>
      <c r="V35" s="25">
        <f t="shared" si="18"/>
        <v>564000</v>
      </c>
      <c r="W35" s="25">
        <f t="shared" si="18"/>
        <v>40800000</v>
      </c>
      <c r="X35" s="25">
        <f t="shared" si="1"/>
        <v>40800000</v>
      </c>
      <c r="Y35" s="25">
        <f>Y36+Y39</f>
        <v>0</v>
      </c>
    </row>
    <row r="36" spans="1:25" s="26" customFormat="1" x14ac:dyDescent="0.2">
      <c r="A36" s="22" t="s">
        <v>60</v>
      </c>
      <c r="B36" s="23">
        <v>10</v>
      </c>
      <c r="C36" s="24" t="s">
        <v>61</v>
      </c>
      <c r="D36" s="25">
        <f>D37</f>
        <v>4000</v>
      </c>
      <c r="E36" s="25">
        <f t="shared" ref="E36:W37" si="19">E37</f>
        <v>23000</v>
      </c>
      <c r="F36" s="25">
        <f t="shared" si="19"/>
        <v>1000</v>
      </c>
      <c r="G36" s="25">
        <f t="shared" si="19"/>
        <v>4000</v>
      </c>
      <c r="H36" s="25">
        <f t="shared" si="19"/>
        <v>38000</v>
      </c>
      <c r="I36" s="25">
        <f t="shared" si="19"/>
        <v>60000</v>
      </c>
      <c r="J36" s="25">
        <f t="shared" si="19"/>
        <v>5000</v>
      </c>
      <c r="K36" s="25">
        <f t="shared" si="19"/>
        <v>2000</v>
      </c>
      <c r="L36" s="25">
        <f t="shared" si="19"/>
        <v>14000</v>
      </c>
      <c r="M36" s="25">
        <f t="shared" si="19"/>
        <v>26000</v>
      </c>
      <c r="N36" s="25">
        <f t="shared" si="19"/>
        <v>5000</v>
      </c>
      <c r="O36" s="25">
        <f t="shared" si="19"/>
        <v>192000</v>
      </c>
      <c r="P36" s="25">
        <f t="shared" si="19"/>
        <v>125000</v>
      </c>
      <c r="Q36" s="25">
        <f t="shared" si="19"/>
        <v>22681000</v>
      </c>
      <c r="R36" s="25">
        <f t="shared" si="19"/>
        <v>910000</v>
      </c>
      <c r="S36" s="25">
        <f t="shared" si="19"/>
        <v>7000</v>
      </c>
      <c r="T36" s="25">
        <f t="shared" si="19"/>
        <v>370000</v>
      </c>
      <c r="U36" s="25">
        <f t="shared" si="19"/>
        <v>577000</v>
      </c>
      <c r="V36" s="25">
        <f t="shared" si="19"/>
        <v>0</v>
      </c>
      <c r="W36" s="25">
        <f t="shared" si="19"/>
        <v>25044000</v>
      </c>
      <c r="X36" s="25">
        <f t="shared" si="1"/>
        <v>25044000</v>
      </c>
      <c r="Y36" s="25">
        <f>Y37</f>
        <v>0</v>
      </c>
    </row>
    <row r="37" spans="1:25" ht="22.5" x14ac:dyDescent="0.2">
      <c r="A37" s="4" t="s">
        <v>62</v>
      </c>
      <c r="B37" s="5">
        <v>10</v>
      </c>
      <c r="C37" s="6" t="s">
        <v>63</v>
      </c>
      <c r="D37" s="7">
        <f>D38</f>
        <v>4000</v>
      </c>
      <c r="E37" s="7">
        <f t="shared" si="19"/>
        <v>23000</v>
      </c>
      <c r="F37" s="7">
        <f t="shared" si="19"/>
        <v>1000</v>
      </c>
      <c r="G37" s="7">
        <f t="shared" si="19"/>
        <v>4000</v>
      </c>
      <c r="H37" s="7">
        <f t="shared" si="19"/>
        <v>38000</v>
      </c>
      <c r="I37" s="7">
        <f t="shared" si="19"/>
        <v>60000</v>
      </c>
      <c r="J37" s="7">
        <f t="shared" si="19"/>
        <v>5000</v>
      </c>
      <c r="K37" s="7">
        <f t="shared" si="19"/>
        <v>2000</v>
      </c>
      <c r="L37" s="7">
        <f t="shared" si="19"/>
        <v>14000</v>
      </c>
      <c r="M37" s="7">
        <f t="shared" si="19"/>
        <v>26000</v>
      </c>
      <c r="N37" s="7">
        <f t="shared" si="19"/>
        <v>5000</v>
      </c>
      <c r="O37" s="7">
        <f t="shared" si="19"/>
        <v>192000</v>
      </c>
      <c r="P37" s="7">
        <f t="shared" si="19"/>
        <v>125000</v>
      </c>
      <c r="Q37" s="7">
        <f t="shared" si="19"/>
        <v>22681000</v>
      </c>
      <c r="R37" s="7">
        <f t="shared" si="19"/>
        <v>910000</v>
      </c>
      <c r="S37" s="7">
        <f t="shared" si="19"/>
        <v>7000</v>
      </c>
      <c r="T37" s="7">
        <f t="shared" si="19"/>
        <v>370000</v>
      </c>
      <c r="U37" s="7">
        <f t="shared" si="19"/>
        <v>577000</v>
      </c>
      <c r="V37" s="7">
        <f t="shared" si="19"/>
        <v>0</v>
      </c>
      <c r="W37" s="7">
        <f t="shared" si="19"/>
        <v>25044000</v>
      </c>
      <c r="X37" s="20">
        <f t="shared" si="1"/>
        <v>25044000</v>
      </c>
      <c r="Y37" s="20">
        <f>W37-X37</f>
        <v>0</v>
      </c>
    </row>
    <row r="38" spans="1:25" ht="33.75" x14ac:dyDescent="0.2">
      <c r="A38" s="4" t="s">
        <v>219</v>
      </c>
      <c r="B38" s="5">
        <v>10</v>
      </c>
      <c r="C38" s="6" t="s">
        <v>218</v>
      </c>
      <c r="D38" s="7">
        <v>4000</v>
      </c>
      <c r="E38" s="7">
        <v>23000</v>
      </c>
      <c r="F38" s="7">
        <v>1000</v>
      </c>
      <c r="G38" s="7">
        <v>4000</v>
      </c>
      <c r="H38" s="7">
        <v>38000</v>
      </c>
      <c r="I38" s="7">
        <v>60000</v>
      </c>
      <c r="J38" s="7">
        <v>5000</v>
      </c>
      <c r="K38" s="7">
        <v>2000</v>
      </c>
      <c r="L38" s="7">
        <v>14000</v>
      </c>
      <c r="M38" s="7">
        <v>26000</v>
      </c>
      <c r="N38" s="7">
        <v>5000</v>
      </c>
      <c r="O38" s="7">
        <v>192000</v>
      </c>
      <c r="P38" s="7">
        <v>125000</v>
      </c>
      <c r="Q38" s="7">
        <v>22681000</v>
      </c>
      <c r="R38" s="7">
        <v>910000</v>
      </c>
      <c r="S38" s="7">
        <v>7000</v>
      </c>
      <c r="T38" s="7">
        <v>370000</v>
      </c>
      <c r="U38" s="7">
        <v>577000</v>
      </c>
      <c r="V38" s="7">
        <v>0</v>
      </c>
      <c r="W38" s="20">
        <f>D38+E38+F38+G38+H38+I38+J38+K38+L38+M38+N38+O38+P38+Q38+R38+S38+T38+U38+V38</f>
        <v>25044000</v>
      </c>
      <c r="X38" s="20">
        <f>D38+E38+F38+G38+H38+I38+J38+K38+L38+M38+N38+O38+P38+Q38+R38+S38+T38+U38+V38</f>
        <v>25044000</v>
      </c>
      <c r="Y38" s="20">
        <f>W38-X38</f>
        <v>0</v>
      </c>
    </row>
    <row r="39" spans="1:25" s="26" customFormat="1" x14ac:dyDescent="0.2">
      <c r="A39" s="22" t="s">
        <v>64</v>
      </c>
      <c r="B39" s="23">
        <v>10</v>
      </c>
      <c r="C39" s="24" t="s">
        <v>65</v>
      </c>
      <c r="D39" s="25">
        <f>D41</f>
        <v>143000</v>
      </c>
      <c r="E39" s="25">
        <f t="shared" ref="E39:W39" si="20">E41</f>
        <v>446000</v>
      </c>
      <c r="F39" s="25">
        <f t="shared" si="20"/>
        <v>1497000</v>
      </c>
      <c r="G39" s="25">
        <f t="shared" si="20"/>
        <v>843000</v>
      </c>
      <c r="H39" s="25">
        <f t="shared" si="20"/>
        <v>557000</v>
      </c>
      <c r="I39" s="25">
        <f t="shared" si="20"/>
        <v>993000</v>
      </c>
      <c r="J39" s="25">
        <f t="shared" si="20"/>
        <v>601000</v>
      </c>
      <c r="K39" s="25">
        <f t="shared" si="20"/>
        <v>243000</v>
      </c>
      <c r="L39" s="25">
        <f t="shared" si="20"/>
        <v>432000</v>
      </c>
      <c r="M39" s="25">
        <f t="shared" si="20"/>
        <v>942000</v>
      </c>
      <c r="N39" s="25">
        <f t="shared" si="20"/>
        <v>530000</v>
      </c>
      <c r="O39" s="25">
        <f t="shared" si="20"/>
        <v>2565000</v>
      </c>
      <c r="P39" s="25">
        <f t="shared" si="20"/>
        <v>579000</v>
      </c>
      <c r="Q39" s="25">
        <f t="shared" si="20"/>
        <v>1434000</v>
      </c>
      <c r="R39" s="25">
        <f t="shared" si="20"/>
        <v>651000</v>
      </c>
      <c r="S39" s="25">
        <f t="shared" si="20"/>
        <v>380000</v>
      </c>
      <c r="T39" s="25">
        <f t="shared" si="20"/>
        <v>727000</v>
      </c>
      <c r="U39" s="25">
        <f t="shared" si="20"/>
        <v>1629000</v>
      </c>
      <c r="V39" s="25">
        <f t="shared" si="20"/>
        <v>564000</v>
      </c>
      <c r="W39" s="25">
        <f t="shared" si="20"/>
        <v>15756000</v>
      </c>
      <c r="X39" s="25">
        <f t="shared" si="1"/>
        <v>15756000</v>
      </c>
      <c r="Y39" s="25">
        <f>Y41</f>
        <v>0</v>
      </c>
    </row>
    <row r="40" spans="1:25" ht="21.75" customHeight="1" x14ac:dyDescent="0.2">
      <c r="A40" s="4" t="s">
        <v>66</v>
      </c>
      <c r="B40" s="5">
        <v>10</v>
      </c>
      <c r="C40" s="6" t="s">
        <v>67</v>
      </c>
      <c r="D40" s="7">
        <f>D41</f>
        <v>143000</v>
      </c>
      <c r="E40" s="7">
        <f t="shared" ref="E40:W40" si="21">E41</f>
        <v>446000</v>
      </c>
      <c r="F40" s="7">
        <f t="shared" si="21"/>
        <v>1497000</v>
      </c>
      <c r="G40" s="7">
        <f t="shared" si="21"/>
        <v>843000</v>
      </c>
      <c r="H40" s="7">
        <f t="shared" si="21"/>
        <v>557000</v>
      </c>
      <c r="I40" s="7">
        <f t="shared" si="21"/>
        <v>993000</v>
      </c>
      <c r="J40" s="7">
        <f t="shared" si="21"/>
        <v>601000</v>
      </c>
      <c r="K40" s="7">
        <f t="shared" si="21"/>
        <v>243000</v>
      </c>
      <c r="L40" s="7">
        <f t="shared" si="21"/>
        <v>432000</v>
      </c>
      <c r="M40" s="7">
        <f t="shared" si="21"/>
        <v>942000</v>
      </c>
      <c r="N40" s="7">
        <f t="shared" si="21"/>
        <v>530000</v>
      </c>
      <c r="O40" s="7">
        <f t="shared" si="21"/>
        <v>2565000</v>
      </c>
      <c r="P40" s="7">
        <f t="shared" si="21"/>
        <v>579000</v>
      </c>
      <c r="Q40" s="7">
        <f t="shared" si="21"/>
        <v>1434000</v>
      </c>
      <c r="R40" s="7">
        <f t="shared" si="21"/>
        <v>651000</v>
      </c>
      <c r="S40" s="7">
        <f t="shared" si="21"/>
        <v>380000</v>
      </c>
      <c r="T40" s="7">
        <f t="shared" si="21"/>
        <v>727000</v>
      </c>
      <c r="U40" s="7">
        <f t="shared" si="21"/>
        <v>1629000</v>
      </c>
      <c r="V40" s="7">
        <f t="shared" si="21"/>
        <v>564000</v>
      </c>
      <c r="W40" s="7">
        <f t="shared" si="21"/>
        <v>15756000</v>
      </c>
      <c r="X40" s="20">
        <f>D40+E40+F40+G40+H40+I40+J40+K40+L40+M40+N40+O40+P40+Q40+R40+S40+T40+U40+V40</f>
        <v>15756000</v>
      </c>
      <c r="Y40" s="20">
        <f>W40-X40</f>
        <v>0</v>
      </c>
    </row>
    <row r="41" spans="1:25" ht="36" customHeight="1" x14ac:dyDescent="0.2">
      <c r="A41" s="4" t="s">
        <v>221</v>
      </c>
      <c r="B41" s="5">
        <v>10</v>
      </c>
      <c r="C41" s="6" t="s">
        <v>220</v>
      </c>
      <c r="D41" s="7">
        <v>143000</v>
      </c>
      <c r="E41" s="7">
        <v>446000</v>
      </c>
      <c r="F41" s="7">
        <v>1497000</v>
      </c>
      <c r="G41" s="7">
        <v>843000</v>
      </c>
      <c r="H41" s="7">
        <v>557000</v>
      </c>
      <c r="I41" s="7">
        <v>993000</v>
      </c>
      <c r="J41" s="7">
        <v>601000</v>
      </c>
      <c r="K41" s="7">
        <v>243000</v>
      </c>
      <c r="L41" s="7">
        <v>432000</v>
      </c>
      <c r="M41" s="7">
        <v>942000</v>
      </c>
      <c r="N41" s="7">
        <v>530000</v>
      </c>
      <c r="O41" s="7">
        <v>2565000</v>
      </c>
      <c r="P41" s="7">
        <v>579000</v>
      </c>
      <c r="Q41" s="7">
        <v>1434000</v>
      </c>
      <c r="R41" s="7">
        <v>651000</v>
      </c>
      <c r="S41" s="7">
        <v>380000</v>
      </c>
      <c r="T41" s="7">
        <v>727000</v>
      </c>
      <c r="U41" s="7">
        <v>1629000</v>
      </c>
      <c r="V41" s="7">
        <v>564000</v>
      </c>
      <c r="W41" s="20">
        <f>D41+E41+F41+G41+H41+I41+J41+K41+L41+M41+N41+O41+P41+Q41+R41+S41+T41+U41+V41</f>
        <v>15756000</v>
      </c>
      <c r="X41" s="20">
        <f t="shared" si="1"/>
        <v>15756000</v>
      </c>
      <c r="Y41" s="20">
        <f>W41-X41</f>
        <v>0</v>
      </c>
    </row>
    <row r="42" spans="1:25" s="17" customFormat="1" hidden="1" x14ac:dyDescent="0.2">
      <c r="A42" s="13" t="s">
        <v>68</v>
      </c>
      <c r="B42" s="14">
        <v>10</v>
      </c>
      <c r="C42" s="15" t="s">
        <v>69</v>
      </c>
      <c r="D42" s="16">
        <f>D43</f>
        <v>0</v>
      </c>
      <c r="E42" s="16">
        <f t="shared" ref="E42:W43" si="22">E43</f>
        <v>0</v>
      </c>
      <c r="F42" s="16">
        <f t="shared" si="22"/>
        <v>0</v>
      </c>
      <c r="G42" s="16">
        <f t="shared" si="22"/>
        <v>0</v>
      </c>
      <c r="H42" s="16">
        <f t="shared" si="22"/>
        <v>0</v>
      </c>
      <c r="I42" s="16">
        <f t="shared" si="22"/>
        <v>0</v>
      </c>
      <c r="J42" s="16">
        <f t="shared" si="22"/>
        <v>0</v>
      </c>
      <c r="K42" s="16">
        <f t="shared" si="22"/>
        <v>0</v>
      </c>
      <c r="L42" s="16">
        <f t="shared" si="22"/>
        <v>0</v>
      </c>
      <c r="M42" s="16">
        <f t="shared" si="22"/>
        <v>0</v>
      </c>
      <c r="N42" s="16">
        <f t="shared" si="22"/>
        <v>0</v>
      </c>
      <c r="O42" s="16">
        <f t="shared" si="22"/>
        <v>0</v>
      </c>
      <c r="P42" s="16">
        <f t="shared" si="22"/>
        <v>0</v>
      </c>
      <c r="Q42" s="16">
        <f t="shared" si="22"/>
        <v>0</v>
      </c>
      <c r="R42" s="16">
        <f t="shared" si="22"/>
        <v>0</v>
      </c>
      <c r="S42" s="16">
        <f t="shared" si="22"/>
        <v>0</v>
      </c>
      <c r="T42" s="16">
        <f t="shared" si="22"/>
        <v>0</v>
      </c>
      <c r="U42" s="16">
        <f t="shared" si="22"/>
        <v>0</v>
      </c>
      <c r="V42" s="16">
        <f t="shared" si="22"/>
        <v>0</v>
      </c>
      <c r="W42" s="16">
        <f t="shared" si="22"/>
        <v>0</v>
      </c>
      <c r="X42" s="16">
        <f t="shared" si="1"/>
        <v>0</v>
      </c>
      <c r="Y42" s="16">
        <f>Y43</f>
        <v>0</v>
      </c>
    </row>
    <row r="43" spans="1:25" s="26" customFormat="1" ht="22.5" hidden="1" x14ac:dyDescent="0.2">
      <c r="A43" s="22" t="s">
        <v>70</v>
      </c>
      <c r="B43" s="23">
        <v>10</v>
      </c>
      <c r="C43" s="24" t="s">
        <v>71</v>
      </c>
      <c r="D43" s="25">
        <f>D44</f>
        <v>0</v>
      </c>
      <c r="E43" s="25">
        <f t="shared" si="22"/>
        <v>0</v>
      </c>
      <c r="F43" s="25">
        <f t="shared" si="22"/>
        <v>0</v>
      </c>
      <c r="G43" s="25">
        <f t="shared" si="22"/>
        <v>0</v>
      </c>
      <c r="H43" s="25">
        <f t="shared" si="22"/>
        <v>0</v>
      </c>
      <c r="I43" s="25">
        <f t="shared" si="22"/>
        <v>0</v>
      </c>
      <c r="J43" s="25">
        <f t="shared" si="22"/>
        <v>0</v>
      </c>
      <c r="K43" s="25">
        <f t="shared" si="22"/>
        <v>0</v>
      </c>
      <c r="L43" s="25">
        <f t="shared" si="22"/>
        <v>0</v>
      </c>
      <c r="M43" s="25">
        <f t="shared" si="22"/>
        <v>0</v>
      </c>
      <c r="N43" s="25">
        <f t="shared" si="22"/>
        <v>0</v>
      </c>
      <c r="O43" s="25">
        <f t="shared" si="22"/>
        <v>0</v>
      </c>
      <c r="P43" s="25">
        <f t="shared" si="22"/>
        <v>0</v>
      </c>
      <c r="Q43" s="25">
        <f t="shared" si="22"/>
        <v>0</v>
      </c>
      <c r="R43" s="25">
        <f t="shared" si="22"/>
        <v>0</v>
      </c>
      <c r="S43" s="25">
        <f t="shared" si="22"/>
        <v>0</v>
      </c>
      <c r="T43" s="25">
        <f t="shared" si="22"/>
        <v>0</v>
      </c>
      <c r="U43" s="25">
        <f t="shared" si="22"/>
        <v>0</v>
      </c>
      <c r="V43" s="25">
        <f t="shared" si="22"/>
        <v>0</v>
      </c>
      <c r="W43" s="25">
        <f t="shared" si="22"/>
        <v>0</v>
      </c>
      <c r="X43" s="25">
        <f t="shared" si="1"/>
        <v>0</v>
      </c>
      <c r="Y43" s="25">
        <f>Y44</f>
        <v>0</v>
      </c>
    </row>
    <row r="44" spans="1:25" ht="33.75" hidden="1" x14ac:dyDescent="0.2">
      <c r="A44" s="4" t="s">
        <v>72</v>
      </c>
      <c r="B44" s="5">
        <v>10</v>
      </c>
      <c r="C44" s="6" t="s">
        <v>73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20">
        <f>D44+E44+F44+G44+H44+I44+J44+K44+L44+M44+N44+O44+P44+Q44+R44+S44+T44+U44+V44</f>
        <v>0</v>
      </c>
      <c r="X44" s="20">
        <f t="shared" si="1"/>
        <v>0</v>
      </c>
      <c r="Y44" s="20">
        <f>W44-X44</f>
        <v>0</v>
      </c>
    </row>
    <row r="45" spans="1:25" s="17" customFormat="1" ht="22.5" hidden="1" x14ac:dyDescent="0.2">
      <c r="A45" s="13" t="s">
        <v>74</v>
      </c>
      <c r="B45" s="14">
        <v>10</v>
      </c>
      <c r="C45" s="15" t="s">
        <v>75</v>
      </c>
      <c r="D45" s="16">
        <f>D46</f>
        <v>0</v>
      </c>
      <c r="E45" s="16">
        <f t="shared" ref="E45:W47" si="23">E46</f>
        <v>0</v>
      </c>
      <c r="F45" s="16">
        <f t="shared" si="23"/>
        <v>0</v>
      </c>
      <c r="G45" s="16">
        <f t="shared" si="23"/>
        <v>0</v>
      </c>
      <c r="H45" s="16">
        <f t="shared" si="23"/>
        <v>0</v>
      </c>
      <c r="I45" s="16">
        <f t="shared" si="23"/>
        <v>0</v>
      </c>
      <c r="J45" s="16">
        <f t="shared" si="23"/>
        <v>0</v>
      </c>
      <c r="K45" s="16">
        <f t="shared" si="23"/>
        <v>0</v>
      </c>
      <c r="L45" s="16">
        <f t="shared" si="23"/>
        <v>0</v>
      </c>
      <c r="M45" s="16">
        <f t="shared" si="23"/>
        <v>0</v>
      </c>
      <c r="N45" s="16">
        <f t="shared" si="23"/>
        <v>0</v>
      </c>
      <c r="O45" s="16">
        <f t="shared" si="23"/>
        <v>0</v>
      </c>
      <c r="P45" s="16">
        <f t="shared" si="23"/>
        <v>0</v>
      </c>
      <c r="Q45" s="16">
        <f t="shared" si="23"/>
        <v>0</v>
      </c>
      <c r="R45" s="16">
        <f t="shared" si="23"/>
        <v>0</v>
      </c>
      <c r="S45" s="16">
        <f t="shared" si="23"/>
        <v>0</v>
      </c>
      <c r="T45" s="16">
        <f t="shared" si="23"/>
        <v>0</v>
      </c>
      <c r="U45" s="16">
        <f t="shared" si="23"/>
        <v>0</v>
      </c>
      <c r="V45" s="16">
        <f t="shared" si="23"/>
        <v>0</v>
      </c>
      <c r="W45" s="16">
        <f t="shared" si="23"/>
        <v>0</v>
      </c>
      <c r="X45" s="16">
        <f t="shared" si="1"/>
        <v>0</v>
      </c>
      <c r="Y45" s="16">
        <f>Y46</f>
        <v>0</v>
      </c>
    </row>
    <row r="46" spans="1:25" s="26" customFormat="1" hidden="1" x14ac:dyDescent="0.2">
      <c r="A46" s="22" t="s">
        <v>76</v>
      </c>
      <c r="B46" s="23">
        <v>10</v>
      </c>
      <c r="C46" s="24" t="s">
        <v>77</v>
      </c>
      <c r="D46" s="25">
        <f>D47</f>
        <v>0</v>
      </c>
      <c r="E46" s="25">
        <f t="shared" si="23"/>
        <v>0</v>
      </c>
      <c r="F46" s="25">
        <f t="shared" si="23"/>
        <v>0</v>
      </c>
      <c r="G46" s="25">
        <f t="shared" si="23"/>
        <v>0</v>
      </c>
      <c r="H46" s="25">
        <f t="shared" si="23"/>
        <v>0</v>
      </c>
      <c r="I46" s="25">
        <f t="shared" si="23"/>
        <v>0</v>
      </c>
      <c r="J46" s="25">
        <f t="shared" si="23"/>
        <v>0</v>
      </c>
      <c r="K46" s="25">
        <f t="shared" si="23"/>
        <v>0</v>
      </c>
      <c r="L46" s="25">
        <f t="shared" si="23"/>
        <v>0</v>
      </c>
      <c r="M46" s="25">
        <f t="shared" si="23"/>
        <v>0</v>
      </c>
      <c r="N46" s="25">
        <f t="shared" si="23"/>
        <v>0</v>
      </c>
      <c r="O46" s="25">
        <f t="shared" si="23"/>
        <v>0</v>
      </c>
      <c r="P46" s="25">
        <f t="shared" si="23"/>
        <v>0</v>
      </c>
      <c r="Q46" s="25">
        <f t="shared" si="23"/>
        <v>0</v>
      </c>
      <c r="R46" s="25">
        <f t="shared" si="23"/>
        <v>0</v>
      </c>
      <c r="S46" s="25">
        <f t="shared" si="23"/>
        <v>0</v>
      </c>
      <c r="T46" s="25">
        <f t="shared" si="23"/>
        <v>0</v>
      </c>
      <c r="U46" s="25">
        <f t="shared" si="23"/>
        <v>0</v>
      </c>
      <c r="V46" s="25">
        <f t="shared" si="23"/>
        <v>0</v>
      </c>
      <c r="W46" s="25">
        <f t="shared" si="23"/>
        <v>0</v>
      </c>
      <c r="X46" s="25">
        <f t="shared" si="1"/>
        <v>0</v>
      </c>
      <c r="Y46" s="25">
        <f>Y47</f>
        <v>0</v>
      </c>
    </row>
    <row r="47" spans="1:25" s="26" customFormat="1" hidden="1" x14ac:dyDescent="0.2">
      <c r="A47" s="22" t="s">
        <v>78</v>
      </c>
      <c r="B47" s="23">
        <v>10</v>
      </c>
      <c r="C47" s="24" t="s">
        <v>79</v>
      </c>
      <c r="D47" s="25">
        <f>D48</f>
        <v>0</v>
      </c>
      <c r="E47" s="25">
        <f t="shared" si="23"/>
        <v>0</v>
      </c>
      <c r="F47" s="25">
        <f t="shared" si="23"/>
        <v>0</v>
      </c>
      <c r="G47" s="25">
        <f t="shared" si="23"/>
        <v>0</v>
      </c>
      <c r="H47" s="25">
        <f t="shared" si="23"/>
        <v>0</v>
      </c>
      <c r="I47" s="25">
        <f t="shared" si="23"/>
        <v>0</v>
      </c>
      <c r="J47" s="25">
        <f t="shared" si="23"/>
        <v>0</v>
      </c>
      <c r="K47" s="25">
        <f t="shared" si="23"/>
        <v>0</v>
      </c>
      <c r="L47" s="25">
        <f t="shared" si="23"/>
        <v>0</v>
      </c>
      <c r="M47" s="25">
        <f t="shared" si="23"/>
        <v>0</v>
      </c>
      <c r="N47" s="25">
        <f t="shared" si="23"/>
        <v>0</v>
      </c>
      <c r="O47" s="25">
        <f t="shared" si="23"/>
        <v>0</v>
      </c>
      <c r="P47" s="25">
        <f t="shared" si="23"/>
        <v>0</v>
      </c>
      <c r="Q47" s="25">
        <f t="shared" si="23"/>
        <v>0</v>
      </c>
      <c r="R47" s="25">
        <f t="shared" si="23"/>
        <v>0</v>
      </c>
      <c r="S47" s="25">
        <f t="shared" si="23"/>
        <v>0</v>
      </c>
      <c r="T47" s="25">
        <f t="shared" si="23"/>
        <v>0</v>
      </c>
      <c r="U47" s="25">
        <f t="shared" si="23"/>
        <v>0</v>
      </c>
      <c r="V47" s="25">
        <f t="shared" si="23"/>
        <v>0</v>
      </c>
      <c r="W47" s="25">
        <f t="shared" si="23"/>
        <v>0</v>
      </c>
      <c r="X47" s="25">
        <f t="shared" si="1"/>
        <v>0</v>
      </c>
      <c r="Y47" s="25">
        <f>Y48</f>
        <v>0</v>
      </c>
    </row>
    <row r="48" spans="1:25" ht="22.5" hidden="1" x14ac:dyDescent="0.2">
      <c r="A48" s="4" t="s">
        <v>80</v>
      </c>
      <c r="B48" s="5">
        <v>10</v>
      </c>
      <c r="C48" s="6" t="s">
        <v>81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20">
        <f>D48+E48+F48+G48+H48+I48+J48+K48+L48+M48+N48+O48+P48+Q48+R48+S48+T48+U48+V48</f>
        <v>0</v>
      </c>
      <c r="X48" s="20">
        <f t="shared" si="1"/>
        <v>0</v>
      </c>
      <c r="Y48" s="20">
        <f>W48-X48</f>
        <v>0</v>
      </c>
    </row>
    <row r="49" spans="1:25" s="17" customFormat="1" ht="22.5" x14ac:dyDescent="0.2">
      <c r="A49" s="13" t="s">
        <v>82</v>
      </c>
      <c r="B49" s="14">
        <v>10</v>
      </c>
      <c r="C49" s="15" t="s">
        <v>83</v>
      </c>
      <c r="D49" s="16">
        <f>D50+D55</f>
        <v>3000</v>
      </c>
      <c r="E49" s="16">
        <f t="shared" ref="E49:W49" si="24">E50+E55</f>
        <v>0</v>
      </c>
      <c r="F49" s="16">
        <f t="shared" si="24"/>
        <v>4000</v>
      </c>
      <c r="G49" s="16">
        <f t="shared" si="24"/>
        <v>30000</v>
      </c>
      <c r="H49" s="16">
        <f t="shared" si="24"/>
        <v>0</v>
      </c>
      <c r="I49" s="16">
        <f t="shared" si="24"/>
        <v>40000</v>
      </c>
      <c r="J49" s="16">
        <f t="shared" si="24"/>
        <v>0</v>
      </c>
      <c r="K49" s="16">
        <f t="shared" si="24"/>
        <v>35000</v>
      </c>
      <c r="L49" s="16">
        <f t="shared" si="24"/>
        <v>4000</v>
      </c>
      <c r="M49" s="16">
        <f t="shared" si="24"/>
        <v>9000</v>
      </c>
      <c r="N49" s="16">
        <f t="shared" si="24"/>
        <v>0</v>
      </c>
      <c r="O49" s="16">
        <f t="shared" si="24"/>
        <v>2000</v>
      </c>
      <c r="P49" s="16">
        <f t="shared" si="24"/>
        <v>0</v>
      </c>
      <c r="Q49" s="16">
        <f t="shared" si="24"/>
        <v>0</v>
      </c>
      <c r="R49" s="16">
        <f t="shared" si="24"/>
        <v>8000</v>
      </c>
      <c r="S49" s="16">
        <f t="shared" si="24"/>
        <v>0</v>
      </c>
      <c r="T49" s="16">
        <f t="shared" si="24"/>
        <v>3000</v>
      </c>
      <c r="U49" s="16">
        <f t="shared" si="24"/>
        <v>0</v>
      </c>
      <c r="V49" s="16">
        <f t="shared" si="24"/>
        <v>0</v>
      </c>
      <c r="W49" s="16">
        <f t="shared" si="24"/>
        <v>138000</v>
      </c>
      <c r="X49" s="16">
        <f t="shared" si="1"/>
        <v>138000</v>
      </c>
      <c r="Y49" s="16">
        <f>Y50+Y55</f>
        <v>0</v>
      </c>
    </row>
    <row r="50" spans="1:25" s="26" customFormat="1" ht="45" x14ac:dyDescent="0.2">
      <c r="A50" s="22" t="s">
        <v>84</v>
      </c>
      <c r="B50" s="23">
        <v>10</v>
      </c>
      <c r="C50" s="24" t="s">
        <v>85</v>
      </c>
      <c r="D50" s="25">
        <f>D51+D53</f>
        <v>3000</v>
      </c>
      <c r="E50" s="25">
        <f t="shared" ref="E50:W50" si="25">E51+E53</f>
        <v>0</v>
      </c>
      <c r="F50" s="25">
        <f t="shared" si="25"/>
        <v>4000</v>
      </c>
      <c r="G50" s="25">
        <f t="shared" si="25"/>
        <v>30000</v>
      </c>
      <c r="H50" s="25">
        <f t="shared" si="25"/>
        <v>0</v>
      </c>
      <c r="I50" s="25">
        <f t="shared" si="25"/>
        <v>40000</v>
      </c>
      <c r="J50" s="25">
        <f t="shared" si="25"/>
        <v>0</v>
      </c>
      <c r="K50" s="25">
        <f t="shared" si="25"/>
        <v>35000</v>
      </c>
      <c r="L50" s="25">
        <f t="shared" si="25"/>
        <v>4000</v>
      </c>
      <c r="M50" s="25">
        <f t="shared" si="25"/>
        <v>9000</v>
      </c>
      <c r="N50" s="25">
        <f t="shared" si="25"/>
        <v>0</v>
      </c>
      <c r="O50" s="25">
        <f t="shared" si="25"/>
        <v>2000</v>
      </c>
      <c r="P50" s="25">
        <f t="shared" si="25"/>
        <v>0</v>
      </c>
      <c r="Q50" s="25">
        <f t="shared" si="25"/>
        <v>0</v>
      </c>
      <c r="R50" s="25">
        <f t="shared" si="25"/>
        <v>8000</v>
      </c>
      <c r="S50" s="25">
        <f t="shared" si="25"/>
        <v>0</v>
      </c>
      <c r="T50" s="25">
        <f t="shared" si="25"/>
        <v>3000</v>
      </c>
      <c r="U50" s="25">
        <f t="shared" si="25"/>
        <v>0</v>
      </c>
      <c r="V50" s="25">
        <f t="shared" si="25"/>
        <v>0</v>
      </c>
      <c r="W50" s="25">
        <f t="shared" si="25"/>
        <v>138000</v>
      </c>
      <c r="X50" s="25">
        <f t="shared" si="1"/>
        <v>138000</v>
      </c>
      <c r="Y50" s="25">
        <f>Y51+Y53</f>
        <v>0</v>
      </c>
    </row>
    <row r="51" spans="1:25" s="26" customFormat="1" ht="45" x14ac:dyDescent="0.2">
      <c r="A51" s="22" t="s">
        <v>86</v>
      </c>
      <c r="B51" s="23">
        <v>10</v>
      </c>
      <c r="C51" s="24" t="s">
        <v>87</v>
      </c>
      <c r="D51" s="25">
        <f>D52</f>
        <v>0</v>
      </c>
      <c r="E51" s="25">
        <f t="shared" ref="E51:W51" si="26">E52</f>
        <v>0</v>
      </c>
      <c r="F51" s="25">
        <f t="shared" si="26"/>
        <v>0</v>
      </c>
      <c r="G51" s="25">
        <f t="shared" si="26"/>
        <v>0</v>
      </c>
      <c r="H51" s="25">
        <f t="shared" si="26"/>
        <v>0</v>
      </c>
      <c r="I51" s="25">
        <f t="shared" si="26"/>
        <v>0</v>
      </c>
      <c r="J51" s="25">
        <f t="shared" si="26"/>
        <v>0</v>
      </c>
      <c r="K51" s="25">
        <f t="shared" si="26"/>
        <v>0</v>
      </c>
      <c r="L51" s="25">
        <f t="shared" si="26"/>
        <v>0</v>
      </c>
      <c r="M51" s="25">
        <f t="shared" si="26"/>
        <v>0</v>
      </c>
      <c r="N51" s="25">
        <f t="shared" si="26"/>
        <v>0</v>
      </c>
      <c r="O51" s="25">
        <f t="shared" si="26"/>
        <v>0</v>
      </c>
      <c r="P51" s="25">
        <f t="shared" si="26"/>
        <v>0</v>
      </c>
      <c r="Q51" s="25">
        <f t="shared" si="26"/>
        <v>0</v>
      </c>
      <c r="R51" s="25">
        <f t="shared" si="26"/>
        <v>0</v>
      </c>
      <c r="S51" s="25">
        <f t="shared" si="26"/>
        <v>0</v>
      </c>
      <c r="T51" s="25">
        <f t="shared" si="26"/>
        <v>0</v>
      </c>
      <c r="U51" s="25">
        <f t="shared" si="26"/>
        <v>0</v>
      </c>
      <c r="V51" s="25">
        <f t="shared" si="26"/>
        <v>0</v>
      </c>
      <c r="W51" s="25">
        <f t="shared" si="26"/>
        <v>0</v>
      </c>
      <c r="X51" s="25">
        <f t="shared" si="1"/>
        <v>0</v>
      </c>
      <c r="Y51" s="25">
        <f>Y52</f>
        <v>0</v>
      </c>
    </row>
    <row r="52" spans="1:25" ht="45" x14ac:dyDescent="0.2">
      <c r="A52" s="4" t="s">
        <v>88</v>
      </c>
      <c r="B52" s="5">
        <v>10</v>
      </c>
      <c r="C52" s="6" t="s">
        <v>89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20">
        <f>D52+E52+F52+G52+H52+I52+J52+K52+L52+M52+N52+O52+P52+Q52+R52+S52+T52+U52+V52</f>
        <v>0</v>
      </c>
      <c r="X52" s="20">
        <f t="shared" si="1"/>
        <v>0</v>
      </c>
      <c r="Y52" s="20">
        <f>W52-X52</f>
        <v>0</v>
      </c>
    </row>
    <row r="53" spans="1:25" s="26" customFormat="1" ht="45" x14ac:dyDescent="0.2">
      <c r="A53" s="22" t="s">
        <v>90</v>
      </c>
      <c r="B53" s="23">
        <v>10</v>
      </c>
      <c r="C53" s="24" t="s">
        <v>91</v>
      </c>
      <c r="D53" s="25">
        <f>D54</f>
        <v>3000</v>
      </c>
      <c r="E53" s="25">
        <f t="shared" ref="E53:W53" si="27">E54</f>
        <v>0</v>
      </c>
      <c r="F53" s="25">
        <f t="shared" si="27"/>
        <v>4000</v>
      </c>
      <c r="G53" s="25">
        <f t="shared" si="27"/>
        <v>30000</v>
      </c>
      <c r="H53" s="25">
        <f t="shared" si="27"/>
        <v>0</v>
      </c>
      <c r="I53" s="25">
        <f t="shared" si="27"/>
        <v>40000</v>
      </c>
      <c r="J53" s="25">
        <f t="shared" si="27"/>
        <v>0</v>
      </c>
      <c r="K53" s="25">
        <f t="shared" si="27"/>
        <v>35000</v>
      </c>
      <c r="L53" s="25">
        <f t="shared" si="27"/>
        <v>4000</v>
      </c>
      <c r="M53" s="25">
        <f t="shared" si="27"/>
        <v>9000</v>
      </c>
      <c r="N53" s="25">
        <f t="shared" si="27"/>
        <v>0</v>
      </c>
      <c r="O53" s="25">
        <f t="shared" si="27"/>
        <v>2000</v>
      </c>
      <c r="P53" s="25">
        <f t="shared" si="27"/>
        <v>0</v>
      </c>
      <c r="Q53" s="25">
        <f t="shared" si="27"/>
        <v>0</v>
      </c>
      <c r="R53" s="25">
        <f t="shared" si="27"/>
        <v>8000</v>
      </c>
      <c r="S53" s="25">
        <f t="shared" si="27"/>
        <v>0</v>
      </c>
      <c r="T53" s="25">
        <f t="shared" si="27"/>
        <v>3000</v>
      </c>
      <c r="U53" s="25">
        <f t="shared" si="27"/>
        <v>0</v>
      </c>
      <c r="V53" s="25">
        <f t="shared" si="27"/>
        <v>0</v>
      </c>
      <c r="W53" s="25">
        <f t="shared" si="27"/>
        <v>138000</v>
      </c>
      <c r="X53" s="25">
        <f t="shared" si="1"/>
        <v>138000</v>
      </c>
      <c r="Y53" s="25">
        <f>Y54</f>
        <v>0</v>
      </c>
    </row>
    <row r="54" spans="1:25" ht="33" customHeight="1" x14ac:dyDescent="0.2">
      <c r="A54" s="4" t="s">
        <v>92</v>
      </c>
      <c r="B54" s="5">
        <v>10</v>
      </c>
      <c r="C54" s="6" t="s">
        <v>93</v>
      </c>
      <c r="D54" s="7">
        <v>3000</v>
      </c>
      <c r="E54" s="7">
        <v>0</v>
      </c>
      <c r="F54" s="7">
        <v>4000</v>
      </c>
      <c r="G54" s="7">
        <v>30000</v>
      </c>
      <c r="H54" s="7">
        <v>0</v>
      </c>
      <c r="I54" s="7">
        <v>40000</v>
      </c>
      <c r="J54" s="7">
        <v>0</v>
      </c>
      <c r="K54" s="7">
        <v>35000</v>
      </c>
      <c r="L54" s="7">
        <v>4000</v>
      </c>
      <c r="M54" s="7">
        <v>9000</v>
      </c>
      <c r="N54" s="7">
        <v>0</v>
      </c>
      <c r="O54" s="7">
        <v>2000</v>
      </c>
      <c r="P54" s="7">
        <v>0</v>
      </c>
      <c r="Q54" s="7">
        <v>0</v>
      </c>
      <c r="R54" s="7">
        <v>8000</v>
      </c>
      <c r="S54" s="7">
        <v>0</v>
      </c>
      <c r="T54" s="7">
        <v>3000</v>
      </c>
      <c r="U54" s="7">
        <v>0</v>
      </c>
      <c r="V54" s="7">
        <v>0</v>
      </c>
      <c r="W54" s="20">
        <f>D54+E54+F54+G54+H54+I54+J54+K54+L54+M54+N54+O54+P54+Q54+R54+S54+T54+U54+V54</f>
        <v>138000</v>
      </c>
      <c r="X54" s="20">
        <f t="shared" si="1"/>
        <v>138000</v>
      </c>
      <c r="Y54" s="20">
        <f>W54-X54</f>
        <v>0</v>
      </c>
    </row>
    <row r="55" spans="1:25" s="26" customFormat="1" ht="45" hidden="1" x14ac:dyDescent="0.2">
      <c r="A55" s="22" t="s">
        <v>94</v>
      </c>
      <c r="B55" s="23">
        <v>10</v>
      </c>
      <c r="C55" s="24" t="s">
        <v>95</v>
      </c>
      <c r="D55" s="25">
        <f>D56</f>
        <v>0</v>
      </c>
      <c r="E55" s="25">
        <f t="shared" ref="E55:W56" si="28">E56</f>
        <v>0</v>
      </c>
      <c r="F55" s="25">
        <f t="shared" si="28"/>
        <v>0</v>
      </c>
      <c r="G55" s="25">
        <f t="shared" si="28"/>
        <v>0</v>
      </c>
      <c r="H55" s="25">
        <f t="shared" si="28"/>
        <v>0</v>
      </c>
      <c r="I55" s="25">
        <f t="shared" si="28"/>
        <v>0</v>
      </c>
      <c r="J55" s="25">
        <f t="shared" si="28"/>
        <v>0</v>
      </c>
      <c r="K55" s="25">
        <f t="shared" si="28"/>
        <v>0</v>
      </c>
      <c r="L55" s="25">
        <f t="shared" si="28"/>
        <v>0</v>
      </c>
      <c r="M55" s="25">
        <f t="shared" si="28"/>
        <v>0</v>
      </c>
      <c r="N55" s="25">
        <f t="shared" si="28"/>
        <v>0</v>
      </c>
      <c r="O55" s="25">
        <f t="shared" si="28"/>
        <v>0</v>
      </c>
      <c r="P55" s="25">
        <f t="shared" si="28"/>
        <v>0</v>
      </c>
      <c r="Q55" s="25">
        <f t="shared" si="28"/>
        <v>0</v>
      </c>
      <c r="R55" s="25">
        <f t="shared" si="28"/>
        <v>0</v>
      </c>
      <c r="S55" s="25">
        <f t="shared" si="28"/>
        <v>0</v>
      </c>
      <c r="T55" s="25">
        <f t="shared" si="28"/>
        <v>0</v>
      </c>
      <c r="U55" s="25">
        <f t="shared" si="28"/>
        <v>0</v>
      </c>
      <c r="V55" s="25">
        <f t="shared" si="28"/>
        <v>0</v>
      </c>
      <c r="W55" s="25">
        <f t="shared" si="28"/>
        <v>0</v>
      </c>
      <c r="X55" s="25">
        <f t="shared" si="1"/>
        <v>0</v>
      </c>
      <c r="Y55" s="25">
        <f>Y56</f>
        <v>0</v>
      </c>
    </row>
    <row r="56" spans="1:25" s="26" customFormat="1" ht="45" hidden="1" x14ac:dyDescent="0.2">
      <c r="A56" s="22" t="s">
        <v>96</v>
      </c>
      <c r="B56" s="23">
        <v>10</v>
      </c>
      <c r="C56" s="24" t="s">
        <v>97</v>
      </c>
      <c r="D56" s="25">
        <f>D57</f>
        <v>0</v>
      </c>
      <c r="E56" s="25">
        <f t="shared" si="28"/>
        <v>0</v>
      </c>
      <c r="F56" s="25">
        <f t="shared" si="28"/>
        <v>0</v>
      </c>
      <c r="G56" s="25">
        <f t="shared" si="28"/>
        <v>0</v>
      </c>
      <c r="H56" s="25">
        <f t="shared" si="28"/>
        <v>0</v>
      </c>
      <c r="I56" s="25">
        <f t="shared" si="28"/>
        <v>0</v>
      </c>
      <c r="J56" s="25">
        <f t="shared" si="28"/>
        <v>0</v>
      </c>
      <c r="K56" s="25">
        <f t="shared" si="28"/>
        <v>0</v>
      </c>
      <c r="L56" s="25">
        <f t="shared" si="28"/>
        <v>0</v>
      </c>
      <c r="M56" s="25">
        <f t="shared" si="28"/>
        <v>0</v>
      </c>
      <c r="N56" s="25">
        <f t="shared" si="28"/>
        <v>0</v>
      </c>
      <c r="O56" s="25">
        <f t="shared" si="28"/>
        <v>0</v>
      </c>
      <c r="P56" s="25">
        <f t="shared" si="28"/>
        <v>0</v>
      </c>
      <c r="Q56" s="25">
        <f t="shared" si="28"/>
        <v>0</v>
      </c>
      <c r="R56" s="25">
        <f t="shared" si="28"/>
        <v>0</v>
      </c>
      <c r="S56" s="25">
        <f t="shared" si="28"/>
        <v>0</v>
      </c>
      <c r="T56" s="25">
        <f t="shared" si="28"/>
        <v>0</v>
      </c>
      <c r="U56" s="25">
        <f t="shared" si="28"/>
        <v>0</v>
      </c>
      <c r="V56" s="25">
        <f t="shared" si="28"/>
        <v>0</v>
      </c>
      <c r="W56" s="25">
        <f t="shared" si="28"/>
        <v>0</v>
      </c>
      <c r="X56" s="25">
        <f t="shared" si="1"/>
        <v>0</v>
      </c>
      <c r="Y56" s="25">
        <f>Y57</f>
        <v>0</v>
      </c>
    </row>
    <row r="57" spans="1:25" ht="45" hidden="1" x14ac:dyDescent="0.2">
      <c r="A57" s="4" t="s">
        <v>98</v>
      </c>
      <c r="B57" s="5">
        <v>10</v>
      </c>
      <c r="C57" s="6" t="s">
        <v>99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20">
        <f>D57+E57+F57+G57+H57+I57+J57+K57+L57+M57+N57+O57+P57+Q57+R57+S57+T57+U57+V57</f>
        <v>0</v>
      </c>
      <c r="X57" s="20">
        <f t="shared" si="1"/>
        <v>0</v>
      </c>
      <c r="Y57" s="20">
        <f>W57-X57</f>
        <v>0</v>
      </c>
    </row>
    <row r="58" spans="1:25" s="17" customFormat="1" ht="22.5" hidden="1" x14ac:dyDescent="0.2">
      <c r="A58" s="13" t="s">
        <v>100</v>
      </c>
      <c r="B58" s="14">
        <v>10</v>
      </c>
      <c r="C58" s="15" t="s">
        <v>101</v>
      </c>
      <c r="D58" s="16">
        <f>D59+D62</f>
        <v>0</v>
      </c>
      <c r="E58" s="16">
        <f t="shared" ref="E58:W58" si="29">E59+E62</f>
        <v>0</v>
      </c>
      <c r="F58" s="16">
        <f t="shared" si="29"/>
        <v>0</v>
      </c>
      <c r="G58" s="16">
        <f t="shared" si="29"/>
        <v>0</v>
      </c>
      <c r="H58" s="16">
        <f t="shared" si="29"/>
        <v>0</v>
      </c>
      <c r="I58" s="16">
        <f t="shared" si="29"/>
        <v>0</v>
      </c>
      <c r="J58" s="16">
        <f t="shared" si="29"/>
        <v>0</v>
      </c>
      <c r="K58" s="16">
        <f t="shared" si="29"/>
        <v>0</v>
      </c>
      <c r="L58" s="16">
        <f t="shared" si="29"/>
        <v>0</v>
      </c>
      <c r="M58" s="16">
        <f t="shared" si="29"/>
        <v>0</v>
      </c>
      <c r="N58" s="16">
        <f t="shared" si="29"/>
        <v>0</v>
      </c>
      <c r="O58" s="16">
        <f t="shared" si="29"/>
        <v>0</v>
      </c>
      <c r="P58" s="16">
        <f t="shared" si="29"/>
        <v>0</v>
      </c>
      <c r="Q58" s="16">
        <f t="shared" si="29"/>
        <v>0</v>
      </c>
      <c r="R58" s="16">
        <f t="shared" si="29"/>
        <v>0</v>
      </c>
      <c r="S58" s="16">
        <f t="shared" si="29"/>
        <v>0</v>
      </c>
      <c r="T58" s="16">
        <f t="shared" si="29"/>
        <v>0</v>
      </c>
      <c r="U58" s="16">
        <f t="shared" si="29"/>
        <v>0</v>
      </c>
      <c r="V58" s="16">
        <f t="shared" si="29"/>
        <v>0</v>
      </c>
      <c r="W58" s="16">
        <f t="shared" si="29"/>
        <v>0</v>
      </c>
      <c r="X58" s="16">
        <f t="shared" si="1"/>
        <v>0</v>
      </c>
      <c r="Y58" s="16">
        <f>Y59+Y62</f>
        <v>0</v>
      </c>
    </row>
    <row r="59" spans="1:25" s="26" customFormat="1" hidden="1" x14ac:dyDescent="0.2">
      <c r="A59" s="22" t="s">
        <v>102</v>
      </c>
      <c r="B59" s="23">
        <v>10</v>
      </c>
      <c r="C59" s="24" t="s">
        <v>103</v>
      </c>
      <c r="D59" s="25">
        <f>D60</f>
        <v>0</v>
      </c>
      <c r="E59" s="25">
        <f t="shared" ref="E59:W60" si="30">E60</f>
        <v>0</v>
      </c>
      <c r="F59" s="25">
        <f t="shared" si="30"/>
        <v>0</v>
      </c>
      <c r="G59" s="25">
        <f t="shared" si="30"/>
        <v>0</v>
      </c>
      <c r="H59" s="25">
        <f t="shared" si="30"/>
        <v>0</v>
      </c>
      <c r="I59" s="25">
        <f t="shared" si="30"/>
        <v>0</v>
      </c>
      <c r="J59" s="25">
        <f t="shared" si="30"/>
        <v>0</v>
      </c>
      <c r="K59" s="25">
        <f t="shared" si="30"/>
        <v>0</v>
      </c>
      <c r="L59" s="25">
        <f t="shared" si="30"/>
        <v>0</v>
      </c>
      <c r="M59" s="25">
        <f t="shared" si="30"/>
        <v>0</v>
      </c>
      <c r="N59" s="25">
        <f t="shared" si="30"/>
        <v>0</v>
      </c>
      <c r="O59" s="25">
        <f t="shared" si="30"/>
        <v>0</v>
      </c>
      <c r="P59" s="25">
        <f t="shared" si="30"/>
        <v>0</v>
      </c>
      <c r="Q59" s="25">
        <f t="shared" si="30"/>
        <v>0</v>
      </c>
      <c r="R59" s="25">
        <f t="shared" si="30"/>
        <v>0</v>
      </c>
      <c r="S59" s="25">
        <f t="shared" si="30"/>
        <v>0</v>
      </c>
      <c r="T59" s="25">
        <f t="shared" si="30"/>
        <v>0</v>
      </c>
      <c r="U59" s="25">
        <f t="shared" si="30"/>
        <v>0</v>
      </c>
      <c r="V59" s="25">
        <f t="shared" si="30"/>
        <v>0</v>
      </c>
      <c r="W59" s="25">
        <f t="shared" si="30"/>
        <v>0</v>
      </c>
      <c r="X59" s="25">
        <f t="shared" si="1"/>
        <v>0</v>
      </c>
      <c r="Y59" s="25">
        <f>Y60</f>
        <v>0</v>
      </c>
    </row>
    <row r="60" spans="1:25" s="26" customFormat="1" hidden="1" x14ac:dyDescent="0.2">
      <c r="A60" s="22" t="s">
        <v>104</v>
      </c>
      <c r="B60" s="23">
        <v>10</v>
      </c>
      <c r="C60" s="24" t="s">
        <v>105</v>
      </c>
      <c r="D60" s="25">
        <f>D61</f>
        <v>0</v>
      </c>
      <c r="E60" s="25">
        <f t="shared" si="30"/>
        <v>0</v>
      </c>
      <c r="F60" s="25">
        <f t="shared" si="30"/>
        <v>0</v>
      </c>
      <c r="G60" s="25">
        <f t="shared" si="30"/>
        <v>0</v>
      </c>
      <c r="H60" s="25">
        <f t="shared" si="30"/>
        <v>0</v>
      </c>
      <c r="I60" s="25">
        <f t="shared" si="30"/>
        <v>0</v>
      </c>
      <c r="J60" s="25">
        <f t="shared" si="30"/>
        <v>0</v>
      </c>
      <c r="K60" s="25">
        <f t="shared" si="30"/>
        <v>0</v>
      </c>
      <c r="L60" s="25">
        <f t="shared" si="30"/>
        <v>0</v>
      </c>
      <c r="M60" s="25">
        <f t="shared" si="30"/>
        <v>0</v>
      </c>
      <c r="N60" s="25">
        <f t="shared" si="30"/>
        <v>0</v>
      </c>
      <c r="O60" s="25">
        <f t="shared" si="30"/>
        <v>0</v>
      </c>
      <c r="P60" s="25">
        <f t="shared" si="30"/>
        <v>0</v>
      </c>
      <c r="Q60" s="25">
        <f t="shared" si="30"/>
        <v>0</v>
      </c>
      <c r="R60" s="25">
        <f t="shared" si="30"/>
        <v>0</v>
      </c>
      <c r="S60" s="25">
        <f t="shared" si="30"/>
        <v>0</v>
      </c>
      <c r="T60" s="25">
        <f t="shared" si="30"/>
        <v>0</v>
      </c>
      <c r="U60" s="25">
        <f t="shared" si="30"/>
        <v>0</v>
      </c>
      <c r="V60" s="25">
        <f t="shared" si="30"/>
        <v>0</v>
      </c>
      <c r="W60" s="25">
        <f t="shared" si="30"/>
        <v>0</v>
      </c>
      <c r="X60" s="25">
        <f t="shared" si="1"/>
        <v>0</v>
      </c>
      <c r="Y60" s="25">
        <f>Y61</f>
        <v>0</v>
      </c>
    </row>
    <row r="61" spans="1:25" ht="22.5" hidden="1" x14ac:dyDescent="0.2">
      <c r="A61" s="4" t="s">
        <v>106</v>
      </c>
      <c r="B61" s="5">
        <v>10</v>
      </c>
      <c r="C61" s="6" t="s">
        <v>107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20">
        <f>D61+E61+F61+G61+H61+I61+J61+K61+L61+M61+N61+O61+P61+Q61+R61+S61+T61+U61+V61</f>
        <v>0</v>
      </c>
      <c r="X61" s="20">
        <f t="shared" si="1"/>
        <v>0</v>
      </c>
      <c r="Y61" s="20">
        <f>W61-X61</f>
        <v>0</v>
      </c>
    </row>
    <row r="62" spans="1:25" s="26" customFormat="1" hidden="1" x14ac:dyDescent="0.2">
      <c r="A62" s="22" t="s">
        <v>108</v>
      </c>
      <c r="B62" s="23">
        <v>10</v>
      </c>
      <c r="C62" s="24" t="s">
        <v>109</v>
      </c>
      <c r="D62" s="25">
        <f>D63</f>
        <v>0</v>
      </c>
      <c r="E62" s="25">
        <f t="shared" ref="E62:W63" si="31">E63</f>
        <v>0</v>
      </c>
      <c r="F62" s="25">
        <f t="shared" si="31"/>
        <v>0</v>
      </c>
      <c r="G62" s="25">
        <f t="shared" si="31"/>
        <v>0</v>
      </c>
      <c r="H62" s="25">
        <f t="shared" si="31"/>
        <v>0</v>
      </c>
      <c r="I62" s="25">
        <f t="shared" si="31"/>
        <v>0</v>
      </c>
      <c r="J62" s="25">
        <f t="shared" si="31"/>
        <v>0</v>
      </c>
      <c r="K62" s="25">
        <f t="shared" si="31"/>
        <v>0</v>
      </c>
      <c r="L62" s="25">
        <f t="shared" si="31"/>
        <v>0</v>
      </c>
      <c r="M62" s="25">
        <f t="shared" si="31"/>
        <v>0</v>
      </c>
      <c r="N62" s="25">
        <f t="shared" si="31"/>
        <v>0</v>
      </c>
      <c r="O62" s="25">
        <f t="shared" si="31"/>
        <v>0</v>
      </c>
      <c r="P62" s="25">
        <f t="shared" si="31"/>
        <v>0</v>
      </c>
      <c r="Q62" s="25">
        <f t="shared" si="31"/>
        <v>0</v>
      </c>
      <c r="R62" s="25">
        <f t="shared" si="31"/>
        <v>0</v>
      </c>
      <c r="S62" s="25">
        <f t="shared" si="31"/>
        <v>0</v>
      </c>
      <c r="T62" s="25">
        <f t="shared" si="31"/>
        <v>0</v>
      </c>
      <c r="U62" s="25">
        <f t="shared" si="31"/>
        <v>0</v>
      </c>
      <c r="V62" s="25">
        <f t="shared" si="31"/>
        <v>0</v>
      </c>
      <c r="W62" s="25">
        <f t="shared" si="31"/>
        <v>0</v>
      </c>
      <c r="X62" s="25">
        <f t="shared" si="1"/>
        <v>0</v>
      </c>
      <c r="Y62" s="25">
        <f>Y63</f>
        <v>0</v>
      </c>
    </row>
    <row r="63" spans="1:25" s="26" customFormat="1" hidden="1" x14ac:dyDescent="0.2">
      <c r="A63" s="22" t="s">
        <v>110</v>
      </c>
      <c r="B63" s="23">
        <v>10</v>
      </c>
      <c r="C63" s="24" t="s">
        <v>111</v>
      </c>
      <c r="D63" s="25">
        <f>D64</f>
        <v>0</v>
      </c>
      <c r="E63" s="25">
        <f t="shared" si="31"/>
        <v>0</v>
      </c>
      <c r="F63" s="25">
        <f t="shared" si="31"/>
        <v>0</v>
      </c>
      <c r="G63" s="25">
        <f t="shared" si="31"/>
        <v>0</v>
      </c>
      <c r="H63" s="25">
        <f t="shared" si="31"/>
        <v>0</v>
      </c>
      <c r="I63" s="25">
        <f t="shared" si="31"/>
        <v>0</v>
      </c>
      <c r="J63" s="25">
        <f t="shared" si="31"/>
        <v>0</v>
      </c>
      <c r="K63" s="25">
        <f t="shared" si="31"/>
        <v>0</v>
      </c>
      <c r="L63" s="25">
        <f t="shared" si="31"/>
        <v>0</v>
      </c>
      <c r="M63" s="25">
        <f t="shared" si="31"/>
        <v>0</v>
      </c>
      <c r="N63" s="25">
        <f t="shared" si="31"/>
        <v>0</v>
      </c>
      <c r="O63" s="25">
        <f t="shared" si="31"/>
        <v>0</v>
      </c>
      <c r="P63" s="25">
        <f t="shared" si="31"/>
        <v>0</v>
      </c>
      <c r="Q63" s="25">
        <f t="shared" si="31"/>
        <v>0</v>
      </c>
      <c r="R63" s="25">
        <f t="shared" si="31"/>
        <v>0</v>
      </c>
      <c r="S63" s="25">
        <f t="shared" si="31"/>
        <v>0</v>
      </c>
      <c r="T63" s="25">
        <f t="shared" si="31"/>
        <v>0</v>
      </c>
      <c r="U63" s="25">
        <f t="shared" si="31"/>
        <v>0</v>
      </c>
      <c r="V63" s="25">
        <f t="shared" si="31"/>
        <v>0</v>
      </c>
      <c r="W63" s="25">
        <f t="shared" si="31"/>
        <v>0</v>
      </c>
      <c r="X63" s="25">
        <f t="shared" si="1"/>
        <v>0</v>
      </c>
      <c r="Y63" s="25">
        <f>Y64</f>
        <v>0</v>
      </c>
    </row>
    <row r="64" spans="1:25" hidden="1" x14ac:dyDescent="0.2">
      <c r="A64" s="4" t="s">
        <v>112</v>
      </c>
      <c r="B64" s="5">
        <v>10</v>
      </c>
      <c r="C64" s="6" t="s">
        <v>113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20">
        <f>D64+E64+F64+G64+H64+I64+J64+K64+L64+M64+N64+O64+P64+Q64+R64+S64+T64+U64+V64</f>
        <v>0</v>
      </c>
      <c r="X64" s="20">
        <f t="shared" si="1"/>
        <v>0</v>
      </c>
      <c r="Y64" s="20">
        <f>W64-X64</f>
        <v>0</v>
      </c>
    </row>
    <row r="65" spans="1:25" s="17" customFormat="1" hidden="1" x14ac:dyDescent="0.2">
      <c r="A65" s="13" t="s">
        <v>114</v>
      </c>
      <c r="B65" s="14">
        <v>10</v>
      </c>
      <c r="C65" s="15" t="s">
        <v>115</v>
      </c>
      <c r="D65" s="16">
        <f>D66+D68</f>
        <v>0</v>
      </c>
      <c r="E65" s="16">
        <f t="shared" ref="E65:W65" si="32">E66+E68</f>
        <v>0</v>
      </c>
      <c r="F65" s="16">
        <f t="shared" si="32"/>
        <v>0</v>
      </c>
      <c r="G65" s="16">
        <f t="shared" si="32"/>
        <v>0</v>
      </c>
      <c r="H65" s="16">
        <f t="shared" si="32"/>
        <v>0</v>
      </c>
      <c r="I65" s="16">
        <f t="shared" si="32"/>
        <v>0</v>
      </c>
      <c r="J65" s="16">
        <f t="shared" si="32"/>
        <v>0</v>
      </c>
      <c r="K65" s="16">
        <f t="shared" si="32"/>
        <v>0</v>
      </c>
      <c r="L65" s="16">
        <f t="shared" si="32"/>
        <v>0</v>
      </c>
      <c r="M65" s="16">
        <f t="shared" si="32"/>
        <v>0</v>
      </c>
      <c r="N65" s="16">
        <f t="shared" si="32"/>
        <v>0</v>
      </c>
      <c r="O65" s="16">
        <f t="shared" si="32"/>
        <v>0</v>
      </c>
      <c r="P65" s="16">
        <f t="shared" si="32"/>
        <v>0</v>
      </c>
      <c r="Q65" s="16">
        <f t="shared" si="32"/>
        <v>0</v>
      </c>
      <c r="R65" s="16">
        <f t="shared" si="32"/>
        <v>0</v>
      </c>
      <c r="S65" s="16">
        <f t="shared" si="32"/>
        <v>0</v>
      </c>
      <c r="T65" s="16">
        <f t="shared" si="32"/>
        <v>0</v>
      </c>
      <c r="U65" s="16">
        <f t="shared" si="32"/>
        <v>0</v>
      </c>
      <c r="V65" s="16">
        <f t="shared" si="32"/>
        <v>0</v>
      </c>
      <c r="W65" s="16">
        <f t="shared" si="32"/>
        <v>0</v>
      </c>
      <c r="X65" s="16">
        <f t="shared" si="1"/>
        <v>0</v>
      </c>
      <c r="Y65" s="16">
        <f>Y66+Y68</f>
        <v>0</v>
      </c>
    </row>
    <row r="66" spans="1:25" s="26" customFormat="1" hidden="1" x14ac:dyDescent="0.2">
      <c r="A66" s="22" t="s">
        <v>116</v>
      </c>
      <c r="B66" s="23">
        <v>10</v>
      </c>
      <c r="C66" s="24" t="s">
        <v>117</v>
      </c>
      <c r="D66" s="25">
        <f>D67</f>
        <v>0</v>
      </c>
      <c r="E66" s="25">
        <f t="shared" ref="E66:W66" si="33">E67</f>
        <v>0</v>
      </c>
      <c r="F66" s="25">
        <f t="shared" si="33"/>
        <v>0</v>
      </c>
      <c r="G66" s="25">
        <f t="shared" si="33"/>
        <v>0</v>
      </c>
      <c r="H66" s="25">
        <f t="shared" si="33"/>
        <v>0</v>
      </c>
      <c r="I66" s="25">
        <f t="shared" si="33"/>
        <v>0</v>
      </c>
      <c r="J66" s="25">
        <f t="shared" si="33"/>
        <v>0</v>
      </c>
      <c r="K66" s="25">
        <f t="shared" si="33"/>
        <v>0</v>
      </c>
      <c r="L66" s="25">
        <f t="shared" si="33"/>
        <v>0</v>
      </c>
      <c r="M66" s="25">
        <f t="shared" si="33"/>
        <v>0</v>
      </c>
      <c r="N66" s="25">
        <f t="shared" si="33"/>
        <v>0</v>
      </c>
      <c r="O66" s="25">
        <f t="shared" si="33"/>
        <v>0</v>
      </c>
      <c r="P66" s="25">
        <f t="shared" si="33"/>
        <v>0</v>
      </c>
      <c r="Q66" s="25">
        <f t="shared" si="33"/>
        <v>0</v>
      </c>
      <c r="R66" s="25">
        <f t="shared" si="33"/>
        <v>0</v>
      </c>
      <c r="S66" s="25">
        <f t="shared" si="33"/>
        <v>0</v>
      </c>
      <c r="T66" s="25">
        <f t="shared" si="33"/>
        <v>0</v>
      </c>
      <c r="U66" s="25">
        <f t="shared" si="33"/>
        <v>0</v>
      </c>
      <c r="V66" s="25">
        <f t="shared" si="33"/>
        <v>0</v>
      </c>
      <c r="W66" s="25">
        <f t="shared" si="33"/>
        <v>0</v>
      </c>
      <c r="X66" s="25">
        <f t="shared" si="1"/>
        <v>0</v>
      </c>
      <c r="Y66" s="25">
        <f>Y67</f>
        <v>0</v>
      </c>
    </row>
    <row r="67" spans="1:25" hidden="1" x14ac:dyDescent="0.2">
      <c r="A67" s="4" t="s">
        <v>118</v>
      </c>
      <c r="B67" s="5">
        <v>10</v>
      </c>
      <c r="C67" s="6" t="s">
        <v>119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20">
        <f>D67+E67+F67+G67+H67+I67+J67+K67+L67+M67+N67+O67+P67+Q67+R67+S67+T67+U67+V67</f>
        <v>0</v>
      </c>
      <c r="X67" s="20">
        <f t="shared" ref="X67:X107" si="34">D67+E67+F67+G67+H67+I67+J67+K67+L67+M67+N67+O67+P67+Q67+R67+S67+T67+U67+V67</f>
        <v>0</v>
      </c>
      <c r="Y67" s="20">
        <f>W67-X67</f>
        <v>0</v>
      </c>
    </row>
    <row r="68" spans="1:25" s="26" customFormat="1" ht="45" hidden="1" x14ac:dyDescent="0.2">
      <c r="A68" s="22" t="s">
        <v>120</v>
      </c>
      <c r="B68" s="23">
        <v>10</v>
      </c>
      <c r="C68" s="24" t="s">
        <v>121</v>
      </c>
      <c r="D68" s="25">
        <f>D69</f>
        <v>0</v>
      </c>
      <c r="E68" s="25">
        <f t="shared" ref="E68:W69" si="35">E69</f>
        <v>0</v>
      </c>
      <c r="F68" s="25">
        <f t="shared" si="35"/>
        <v>0</v>
      </c>
      <c r="G68" s="25">
        <f t="shared" si="35"/>
        <v>0</v>
      </c>
      <c r="H68" s="25">
        <f t="shared" si="35"/>
        <v>0</v>
      </c>
      <c r="I68" s="25">
        <f t="shared" si="35"/>
        <v>0</v>
      </c>
      <c r="J68" s="25">
        <f t="shared" si="35"/>
        <v>0</v>
      </c>
      <c r="K68" s="25">
        <f t="shared" si="35"/>
        <v>0</v>
      </c>
      <c r="L68" s="25">
        <f t="shared" si="35"/>
        <v>0</v>
      </c>
      <c r="M68" s="25">
        <f t="shared" si="35"/>
        <v>0</v>
      </c>
      <c r="N68" s="25">
        <f t="shared" si="35"/>
        <v>0</v>
      </c>
      <c r="O68" s="25">
        <f t="shared" si="35"/>
        <v>0</v>
      </c>
      <c r="P68" s="25">
        <f t="shared" si="35"/>
        <v>0</v>
      </c>
      <c r="Q68" s="25">
        <f t="shared" si="35"/>
        <v>0</v>
      </c>
      <c r="R68" s="25">
        <f t="shared" si="35"/>
        <v>0</v>
      </c>
      <c r="S68" s="25">
        <f t="shared" si="35"/>
        <v>0</v>
      </c>
      <c r="T68" s="25">
        <f t="shared" si="35"/>
        <v>0</v>
      </c>
      <c r="U68" s="25">
        <f t="shared" si="35"/>
        <v>0</v>
      </c>
      <c r="V68" s="25">
        <f t="shared" si="35"/>
        <v>0</v>
      </c>
      <c r="W68" s="25">
        <f t="shared" si="35"/>
        <v>0</v>
      </c>
      <c r="X68" s="25">
        <f t="shared" si="34"/>
        <v>0</v>
      </c>
      <c r="Y68" s="25">
        <f>Y69</f>
        <v>0</v>
      </c>
    </row>
    <row r="69" spans="1:25" s="26" customFormat="1" ht="45" hidden="1" x14ac:dyDescent="0.2">
      <c r="A69" s="22" t="s">
        <v>122</v>
      </c>
      <c r="B69" s="23">
        <v>10</v>
      </c>
      <c r="C69" s="24" t="s">
        <v>123</v>
      </c>
      <c r="D69" s="25">
        <f>D70</f>
        <v>0</v>
      </c>
      <c r="E69" s="25">
        <f t="shared" si="35"/>
        <v>0</v>
      </c>
      <c r="F69" s="25">
        <f t="shared" si="35"/>
        <v>0</v>
      </c>
      <c r="G69" s="25">
        <f t="shared" si="35"/>
        <v>0</v>
      </c>
      <c r="H69" s="25">
        <f t="shared" si="35"/>
        <v>0</v>
      </c>
      <c r="I69" s="25">
        <f t="shared" si="35"/>
        <v>0</v>
      </c>
      <c r="J69" s="25">
        <f t="shared" si="35"/>
        <v>0</v>
      </c>
      <c r="K69" s="25">
        <f t="shared" si="35"/>
        <v>0</v>
      </c>
      <c r="L69" s="25">
        <f t="shared" si="35"/>
        <v>0</v>
      </c>
      <c r="M69" s="25">
        <f t="shared" si="35"/>
        <v>0</v>
      </c>
      <c r="N69" s="25">
        <f t="shared" si="35"/>
        <v>0</v>
      </c>
      <c r="O69" s="25">
        <f t="shared" si="35"/>
        <v>0</v>
      </c>
      <c r="P69" s="25">
        <f t="shared" si="35"/>
        <v>0</v>
      </c>
      <c r="Q69" s="25">
        <f t="shared" si="35"/>
        <v>0</v>
      </c>
      <c r="R69" s="25">
        <f t="shared" si="35"/>
        <v>0</v>
      </c>
      <c r="S69" s="25">
        <f t="shared" si="35"/>
        <v>0</v>
      </c>
      <c r="T69" s="25">
        <f t="shared" si="35"/>
        <v>0</v>
      </c>
      <c r="U69" s="25">
        <f t="shared" si="35"/>
        <v>0</v>
      </c>
      <c r="V69" s="25">
        <f t="shared" si="35"/>
        <v>0</v>
      </c>
      <c r="W69" s="25">
        <f t="shared" si="35"/>
        <v>0</v>
      </c>
      <c r="X69" s="25">
        <f t="shared" si="34"/>
        <v>0</v>
      </c>
      <c r="Y69" s="25">
        <f>Y70</f>
        <v>0</v>
      </c>
    </row>
    <row r="70" spans="1:25" ht="45" hidden="1" x14ac:dyDescent="0.2">
      <c r="A70" s="4" t="s">
        <v>124</v>
      </c>
      <c r="B70" s="5">
        <v>10</v>
      </c>
      <c r="C70" s="6" t="s">
        <v>125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20">
        <f>D70+E70+F70+G70+H70+I70+J70+K70+L70+M70+N70+O70+P70+Q70+R70+S70+T70+U70+V70</f>
        <v>0</v>
      </c>
      <c r="X70" s="20">
        <f t="shared" si="34"/>
        <v>0</v>
      </c>
      <c r="Y70" s="20">
        <f>W70-X70</f>
        <v>0</v>
      </c>
    </row>
    <row r="71" spans="1:25" s="17" customFormat="1" ht="1.5" customHeight="1" x14ac:dyDescent="0.2">
      <c r="A71" s="13" t="s">
        <v>126</v>
      </c>
      <c r="B71" s="14">
        <v>10</v>
      </c>
      <c r="C71" s="15" t="s">
        <v>127</v>
      </c>
      <c r="D71" s="16">
        <f>D72+D74+D76</f>
        <v>0</v>
      </c>
      <c r="E71" s="16">
        <f t="shared" ref="E71:W71" si="36">E72+E74+E76</f>
        <v>0</v>
      </c>
      <c r="F71" s="16">
        <f t="shared" si="36"/>
        <v>0</v>
      </c>
      <c r="G71" s="16">
        <f t="shared" si="36"/>
        <v>0</v>
      </c>
      <c r="H71" s="16">
        <f t="shared" si="36"/>
        <v>0</v>
      </c>
      <c r="I71" s="16">
        <f t="shared" si="36"/>
        <v>0</v>
      </c>
      <c r="J71" s="16">
        <f t="shared" si="36"/>
        <v>0</v>
      </c>
      <c r="K71" s="16">
        <f t="shared" si="36"/>
        <v>0</v>
      </c>
      <c r="L71" s="16">
        <f t="shared" si="36"/>
        <v>0</v>
      </c>
      <c r="M71" s="16">
        <f t="shared" si="36"/>
        <v>0</v>
      </c>
      <c r="N71" s="16">
        <f t="shared" si="36"/>
        <v>0</v>
      </c>
      <c r="O71" s="16">
        <f t="shared" si="36"/>
        <v>0</v>
      </c>
      <c r="P71" s="16">
        <f t="shared" si="36"/>
        <v>0</v>
      </c>
      <c r="Q71" s="16">
        <f t="shared" si="36"/>
        <v>0</v>
      </c>
      <c r="R71" s="16">
        <f t="shared" si="36"/>
        <v>0</v>
      </c>
      <c r="S71" s="16">
        <f t="shared" si="36"/>
        <v>0</v>
      </c>
      <c r="T71" s="16">
        <f t="shared" si="36"/>
        <v>0</v>
      </c>
      <c r="U71" s="16">
        <f t="shared" si="36"/>
        <v>0</v>
      </c>
      <c r="V71" s="16">
        <f t="shared" si="36"/>
        <v>0</v>
      </c>
      <c r="W71" s="16">
        <f t="shared" si="36"/>
        <v>0</v>
      </c>
      <c r="X71" s="16">
        <f t="shared" si="34"/>
        <v>0</v>
      </c>
      <c r="Y71" s="16">
        <f>Y72+Y74+Y76</f>
        <v>0</v>
      </c>
    </row>
    <row r="72" spans="1:25" s="26" customFormat="1" ht="33.75" hidden="1" x14ac:dyDescent="0.2">
      <c r="A72" s="22" t="s">
        <v>128</v>
      </c>
      <c r="B72" s="23">
        <v>10</v>
      </c>
      <c r="C72" s="24" t="s">
        <v>129</v>
      </c>
      <c r="D72" s="25">
        <f>D73</f>
        <v>0</v>
      </c>
      <c r="E72" s="25">
        <f t="shared" ref="E72:W72" si="37">E73</f>
        <v>0</v>
      </c>
      <c r="F72" s="25">
        <f t="shared" si="37"/>
        <v>0</v>
      </c>
      <c r="G72" s="25">
        <f t="shared" si="37"/>
        <v>0</v>
      </c>
      <c r="H72" s="25">
        <f t="shared" si="37"/>
        <v>0</v>
      </c>
      <c r="I72" s="25">
        <f t="shared" si="37"/>
        <v>0</v>
      </c>
      <c r="J72" s="25">
        <f t="shared" si="37"/>
        <v>0</v>
      </c>
      <c r="K72" s="25">
        <f t="shared" si="37"/>
        <v>0</v>
      </c>
      <c r="L72" s="25">
        <f t="shared" si="37"/>
        <v>0</v>
      </c>
      <c r="M72" s="25">
        <f t="shared" si="37"/>
        <v>0</v>
      </c>
      <c r="N72" s="25">
        <f t="shared" si="37"/>
        <v>0</v>
      </c>
      <c r="O72" s="25">
        <f t="shared" si="37"/>
        <v>0</v>
      </c>
      <c r="P72" s="25">
        <f t="shared" si="37"/>
        <v>0</v>
      </c>
      <c r="Q72" s="25">
        <f t="shared" si="37"/>
        <v>0</v>
      </c>
      <c r="R72" s="25">
        <f t="shared" si="37"/>
        <v>0</v>
      </c>
      <c r="S72" s="25">
        <f t="shared" si="37"/>
        <v>0</v>
      </c>
      <c r="T72" s="25">
        <f t="shared" si="37"/>
        <v>0</v>
      </c>
      <c r="U72" s="25">
        <f t="shared" si="37"/>
        <v>0</v>
      </c>
      <c r="V72" s="25">
        <f t="shared" si="37"/>
        <v>0</v>
      </c>
      <c r="W72" s="25">
        <f t="shared" si="37"/>
        <v>0</v>
      </c>
      <c r="X72" s="25">
        <f t="shared" si="34"/>
        <v>0</v>
      </c>
      <c r="Y72" s="25">
        <f>Y73</f>
        <v>0</v>
      </c>
    </row>
    <row r="73" spans="1:25" ht="33.75" hidden="1" x14ac:dyDescent="0.2">
      <c r="A73" s="4" t="s">
        <v>130</v>
      </c>
      <c r="B73" s="5">
        <v>10</v>
      </c>
      <c r="C73" s="6" t="s">
        <v>131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20">
        <f>D73+E73+F73+G73+H73+I73+J73+K73+L73+M73+N73+O73+P73+Q73+R73+S73+T73+U73+V73</f>
        <v>0</v>
      </c>
      <c r="X73" s="20">
        <f t="shared" si="34"/>
        <v>0</v>
      </c>
      <c r="Y73" s="20">
        <f>W73-X73</f>
        <v>0</v>
      </c>
    </row>
    <row r="74" spans="1:25" s="26" customFormat="1" ht="22.5" hidden="1" x14ac:dyDescent="0.2">
      <c r="A74" s="22" t="s">
        <v>132</v>
      </c>
      <c r="B74" s="23">
        <v>10</v>
      </c>
      <c r="C74" s="24" t="s">
        <v>133</v>
      </c>
      <c r="D74" s="25">
        <f>D75</f>
        <v>0</v>
      </c>
      <c r="E74" s="25">
        <f t="shared" ref="E74:W74" si="38">E75</f>
        <v>0</v>
      </c>
      <c r="F74" s="25">
        <f t="shared" si="38"/>
        <v>0</v>
      </c>
      <c r="G74" s="25">
        <f t="shared" si="38"/>
        <v>0</v>
      </c>
      <c r="H74" s="25">
        <f t="shared" si="38"/>
        <v>0</v>
      </c>
      <c r="I74" s="25">
        <f t="shared" si="38"/>
        <v>0</v>
      </c>
      <c r="J74" s="25">
        <f t="shared" si="38"/>
        <v>0</v>
      </c>
      <c r="K74" s="25">
        <f t="shared" si="38"/>
        <v>0</v>
      </c>
      <c r="L74" s="25">
        <f t="shared" si="38"/>
        <v>0</v>
      </c>
      <c r="M74" s="25">
        <f t="shared" si="38"/>
        <v>0</v>
      </c>
      <c r="N74" s="25">
        <f t="shared" si="38"/>
        <v>0</v>
      </c>
      <c r="O74" s="25">
        <f t="shared" si="38"/>
        <v>0</v>
      </c>
      <c r="P74" s="25">
        <f t="shared" si="38"/>
        <v>0</v>
      </c>
      <c r="Q74" s="25">
        <f t="shared" si="38"/>
        <v>0</v>
      </c>
      <c r="R74" s="25">
        <f t="shared" si="38"/>
        <v>0</v>
      </c>
      <c r="S74" s="25">
        <f t="shared" si="38"/>
        <v>0</v>
      </c>
      <c r="T74" s="25">
        <f t="shared" si="38"/>
        <v>0</v>
      </c>
      <c r="U74" s="25">
        <f t="shared" si="38"/>
        <v>0</v>
      </c>
      <c r="V74" s="25">
        <f t="shared" si="38"/>
        <v>0</v>
      </c>
      <c r="W74" s="25">
        <f t="shared" si="38"/>
        <v>0</v>
      </c>
      <c r="X74" s="25">
        <f t="shared" si="34"/>
        <v>0</v>
      </c>
      <c r="Y74" s="25">
        <f>Y75</f>
        <v>0</v>
      </c>
    </row>
    <row r="75" spans="1:25" ht="33.75" hidden="1" x14ac:dyDescent="0.2">
      <c r="A75" s="4" t="s">
        <v>134</v>
      </c>
      <c r="B75" s="5">
        <v>10</v>
      </c>
      <c r="C75" s="6" t="s">
        <v>135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20">
        <f>D75+E75+F75+G75+H75+I75+J75+K75+L75+M75+N75+O75+P75+Q75+R75+S75+T75+U75+V75</f>
        <v>0</v>
      </c>
      <c r="X75" s="20">
        <f t="shared" si="34"/>
        <v>0</v>
      </c>
      <c r="Y75" s="20">
        <f>W75-X75</f>
        <v>0</v>
      </c>
    </row>
    <row r="76" spans="1:25" s="26" customFormat="1" ht="22.5" hidden="1" x14ac:dyDescent="0.2">
      <c r="A76" s="22" t="s">
        <v>136</v>
      </c>
      <c r="B76" s="23">
        <v>10</v>
      </c>
      <c r="C76" s="24" t="s">
        <v>137</v>
      </c>
      <c r="D76" s="25">
        <f>D77</f>
        <v>0</v>
      </c>
      <c r="E76" s="25">
        <f t="shared" ref="E76:W76" si="39">E77</f>
        <v>0</v>
      </c>
      <c r="F76" s="25">
        <f t="shared" si="39"/>
        <v>0</v>
      </c>
      <c r="G76" s="25">
        <f t="shared" si="39"/>
        <v>0</v>
      </c>
      <c r="H76" s="25">
        <f t="shared" si="39"/>
        <v>0</v>
      </c>
      <c r="I76" s="25">
        <f t="shared" si="39"/>
        <v>0</v>
      </c>
      <c r="J76" s="25">
        <f t="shared" si="39"/>
        <v>0</v>
      </c>
      <c r="K76" s="25">
        <f t="shared" si="39"/>
        <v>0</v>
      </c>
      <c r="L76" s="25">
        <f t="shared" si="39"/>
        <v>0</v>
      </c>
      <c r="M76" s="25">
        <f t="shared" si="39"/>
        <v>0</v>
      </c>
      <c r="N76" s="25">
        <f t="shared" si="39"/>
        <v>0</v>
      </c>
      <c r="O76" s="25">
        <f t="shared" si="39"/>
        <v>0</v>
      </c>
      <c r="P76" s="25">
        <f t="shared" si="39"/>
        <v>0</v>
      </c>
      <c r="Q76" s="25">
        <f t="shared" si="39"/>
        <v>0</v>
      </c>
      <c r="R76" s="25">
        <f t="shared" si="39"/>
        <v>0</v>
      </c>
      <c r="S76" s="25">
        <f t="shared" si="39"/>
        <v>0</v>
      </c>
      <c r="T76" s="25">
        <f t="shared" si="39"/>
        <v>0</v>
      </c>
      <c r="U76" s="25">
        <f t="shared" si="39"/>
        <v>0</v>
      </c>
      <c r="V76" s="25">
        <f t="shared" si="39"/>
        <v>0</v>
      </c>
      <c r="W76" s="25">
        <f t="shared" si="39"/>
        <v>0</v>
      </c>
      <c r="X76" s="25">
        <f t="shared" si="34"/>
        <v>0</v>
      </c>
      <c r="Y76" s="25">
        <f>Y77</f>
        <v>0</v>
      </c>
    </row>
    <row r="77" spans="1:25" ht="22.5" hidden="1" x14ac:dyDescent="0.2">
      <c r="A77" s="4" t="s">
        <v>138</v>
      </c>
      <c r="B77" s="5">
        <v>10</v>
      </c>
      <c r="C77" s="6" t="s">
        <v>139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20">
        <f>D77+E77+F77+G77+H77+I77+J77+K77+L77+M77+N77+O77+P77+Q77+R77+S77+T77+U77+V77</f>
        <v>0</v>
      </c>
      <c r="X77" s="20">
        <f t="shared" si="34"/>
        <v>0</v>
      </c>
      <c r="Y77" s="20">
        <f>W77-X77</f>
        <v>0</v>
      </c>
    </row>
    <row r="78" spans="1:25" s="17" customFormat="1" hidden="1" x14ac:dyDescent="0.2">
      <c r="A78" s="13" t="s">
        <v>140</v>
      </c>
      <c r="B78" s="14">
        <v>10</v>
      </c>
      <c r="C78" s="15" t="s">
        <v>141</v>
      </c>
      <c r="D78" s="16">
        <f>D79</f>
        <v>0</v>
      </c>
      <c r="E78" s="16">
        <f t="shared" ref="E78:W79" si="40">E79</f>
        <v>0</v>
      </c>
      <c r="F78" s="16">
        <f t="shared" si="40"/>
        <v>0</v>
      </c>
      <c r="G78" s="16">
        <f t="shared" si="40"/>
        <v>0</v>
      </c>
      <c r="H78" s="16">
        <f t="shared" si="40"/>
        <v>0</v>
      </c>
      <c r="I78" s="16">
        <f t="shared" si="40"/>
        <v>0</v>
      </c>
      <c r="J78" s="16">
        <f t="shared" si="40"/>
        <v>0</v>
      </c>
      <c r="K78" s="16">
        <f t="shared" si="40"/>
        <v>0</v>
      </c>
      <c r="L78" s="16">
        <f t="shared" si="40"/>
        <v>0</v>
      </c>
      <c r="M78" s="16">
        <f t="shared" si="40"/>
        <v>0</v>
      </c>
      <c r="N78" s="16">
        <f t="shared" si="40"/>
        <v>0</v>
      </c>
      <c r="O78" s="16">
        <f t="shared" si="40"/>
        <v>0</v>
      </c>
      <c r="P78" s="16">
        <f t="shared" si="40"/>
        <v>0</v>
      </c>
      <c r="Q78" s="16">
        <f t="shared" si="40"/>
        <v>0</v>
      </c>
      <c r="R78" s="16">
        <f t="shared" si="40"/>
        <v>0</v>
      </c>
      <c r="S78" s="16">
        <f t="shared" si="40"/>
        <v>0</v>
      </c>
      <c r="T78" s="16">
        <f t="shared" si="40"/>
        <v>0</v>
      </c>
      <c r="U78" s="16">
        <f t="shared" si="40"/>
        <v>0</v>
      </c>
      <c r="V78" s="16">
        <f t="shared" si="40"/>
        <v>0</v>
      </c>
      <c r="W78" s="16">
        <f t="shared" si="40"/>
        <v>0</v>
      </c>
      <c r="X78" s="16">
        <f t="shared" si="34"/>
        <v>0</v>
      </c>
      <c r="Y78" s="16">
        <f>Y79</f>
        <v>0</v>
      </c>
    </row>
    <row r="79" spans="1:25" s="26" customFormat="1" hidden="1" x14ac:dyDescent="0.2">
      <c r="A79" s="22" t="s">
        <v>142</v>
      </c>
      <c r="B79" s="23">
        <v>10</v>
      </c>
      <c r="C79" s="24" t="s">
        <v>143</v>
      </c>
      <c r="D79" s="25">
        <f>D80</f>
        <v>0</v>
      </c>
      <c r="E79" s="25">
        <f t="shared" si="40"/>
        <v>0</v>
      </c>
      <c r="F79" s="25">
        <f t="shared" si="40"/>
        <v>0</v>
      </c>
      <c r="G79" s="25">
        <f t="shared" si="40"/>
        <v>0</v>
      </c>
      <c r="H79" s="25">
        <f t="shared" si="40"/>
        <v>0</v>
      </c>
      <c r="I79" s="25">
        <f t="shared" si="40"/>
        <v>0</v>
      </c>
      <c r="J79" s="25">
        <f t="shared" si="40"/>
        <v>0</v>
      </c>
      <c r="K79" s="25">
        <f t="shared" si="40"/>
        <v>0</v>
      </c>
      <c r="L79" s="25">
        <f t="shared" si="40"/>
        <v>0</v>
      </c>
      <c r="M79" s="25">
        <f t="shared" si="40"/>
        <v>0</v>
      </c>
      <c r="N79" s="25">
        <f t="shared" si="40"/>
        <v>0</v>
      </c>
      <c r="O79" s="25">
        <f t="shared" si="40"/>
        <v>0</v>
      </c>
      <c r="P79" s="25">
        <f t="shared" si="40"/>
        <v>0</v>
      </c>
      <c r="Q79" s="25">
        <f t="shared" si="40"/>
        <v>0</v>
      </c>
      <c r="R79" s="25">
        <f t="shared" si="40"/>
        <v>0</v>
      </c>
      <c r="S79" s="25">
        <f t="shared" si="40"/>
        <v>0</v>
      </c>
      <c r="T79" s="25">
        <f t="shared" si="40"/>
        <v>0</v>
      </c>
      <c r="U79" s="25">
        <f t="shared" si="40"/>
        <v>0</v>
      </c>
      <c r="V79" s="25">
        <f t="shared" si="40"/>
        <v>0</v>
      </c>
      <c r="W79" s="25">
        <f t="shared" si="40"/>
        <v>0</v>
      </c>
      <c r="X79" s="25">
        <f t="shared" si="34"/>
        <v>0</v>
      </c>
      <c r="Y79" s="25">
        <f>Y80</f>
        <v>0</v>
      </c>
    </row>
    <row r="80" spans="1:25" hidden="1" x14ac:dyDescent="0.2">
      <c r="A80" s="4" t="s">
        <v>144</v>
      </c>
      <c r="B80" s="5">
        <v>10</v>
      </c>
      <c r="C80" s="6" t="s">
        <v>145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20">
        <f t="shared" si="34"/>
        <v>0</v>
      </c>
      <c r="Y80" s="20">
        <f>W80-X80</f>
        <v>0</v>
      </c>
    </row>
    <row r="81" spans="1:25" s="12" customFormat="1" x14ac:dyDescent="0.2">
      <c r="A81" s="8" t="s">
        <v>146</v>
      </c>
      <c r="B81" s="9">
        <v>10</v>
      </c>
      <c r="C81" s="10" t="s">
        <v>147</v>
      </c>
      <c r="D81" s="11">
        <f>D82+D98+D102</f>
        <v>2532900</v>
      </c>
      <c r="E81" s="11">
        <f t="shared" ref="E81:Y81" si="41">E82+E98+E102</f>
        <v>1642800</v>
      </c>
      <c r="F81" s="11">
        <f t="shared" si="41"/>
        <v>3585500</v>
      </c>
      <c r="G81" s="11">
        <f t="shared" si="41"/>
        <v>4899800</v>
      </c>
      <c r="H81" s="11">
        <f t="shared" si="41"/>
        <v>1977500</v>
      </c>
      <c r="I81" s="11">
        <f t="shared" si="41"/>
        <v>6822075</v>
      </c>
      <c r="J81" s="11">
        <f t="shared" si="41"/>
        <v>2593800</v>
      </c>
      <c r="K81" s="11">
        <f t="shared" si="41"/>
        <v>1980000</v>
      </c>
      <c r="L81" s="11">
        <f t="shared" si="41"/>
        <v>1640600</v>
      </c>
      <c r="M81" s="11">
        <f t="shared" si="41"/>
        <v>2774000</v>
      </c>
      <c r="N81" s="11">
        <f t="shared" si="41"/>
        <v>1846300</v>
      </c>
      <c r="O81" s="11">
        <f t="shared" si="41"/>
        <v>4045675</v>
      </c>
      <c r="P81" s="11">
        <f t="shared" si="41"/>
        <v>3678300</v>
      </c>
      <c r="Q81" s="11">
        <f t="shared" si="41"/>
        <v>27516800</v>
      </c>
      <c r="R81" s="11">
        <f t="shared" si="41"/>
        <v>1899200</v>
      </c>
      <c r="S81" s="11">
        <f t="shared" si="41"/>
        <v>1148900</v>
      </c>
      <c r="T81" s="11">
        <f t="shared" si="41"/>
        <v>6303275</v>
      </c>
      <c r="U81" s="11">
        <f t="shared" si="41"/>
        <v>6888675</v>
      </c>
      <c r="V81" s="11">
        <f t="shared" si="41"/>
        <v>2730300</v>
      </c>
      <c r="W81" s="11">
        <f t="shared" si="41"/>
        <v>86506400</v>
      </c>
      <c r="X81" s="11">
        <f t="shared" si="41"/>
        <v>86506400</v>
      </c>
      <c r="Y81" s="11">
        <f t="shared" si="41"/>
        <v>0</v>
      </c>
    </row>
    <row r="82" spans="1:25" s="17" customFormat="1" ht="22.5" x14ac:dyDescent="0.2">
      <c r="A82" s="13" t="s">
        <v>148</v>
      </c>
      <c r="B82" s="14">
        <v>10</v>
      </c>
      <c r="C82" s="15" t="s">
        <v>149</v>
      </c>
      <c r="D82" s="16">
        <f>D83+D88+D93</f>
        <v>2532900</v>
      </c>
      <c r="E82" s="16">
        <f t="shared" ref="E82:W82" si="42">E83+E88+E93</f>
        <v>1642800</v>
      </c>
      <c r="F82" s="16">
        <f t="shared" si="42"/>
        <v>3585500</v>
      </c>
      <c r="G82" s="16">
        <f t="shared" si="42"/>
        <v>4899800</v>
      </c>
      <c r="H82" s="16">
        <f t="shared" si="42"/>
        <v>1977500</v>
      </c>
      <c r="I82" s="16">
        <f t="shared" si="42"/>
        <v>6822075</v>
      </c>
      <c r="J82" s="16">
        <f t="shared" si="42"/>
        <v>2593800</v>
      </c>
      <c r="K82" s="16">
        <f t="shared" si="42"/>
        <v>1980000</v>
      </c>
      <c r="L82" s="16">
        <f t="shared" si="42"/>
        <v>1640600</v>
      </c>
      <c r="M82" s="16">
        <f t="shared" si="42"/>
        <v>2774000</v>
      </c>
      <c r="N82" s="16">
        <f t="shared" si="42"/>
        <v>1846300</v>
      </c>
      <c r="O82" s="16">
        <f t="shared" si="42"/>
        <v>4045675</v>
      </c>
      <c r="P82" s="16">
        <f t="shared" si="42"/>
        <v>3678300</v>
      </c>
      <c r="Q82" s="16">
        <f t="shared" si="42"/>
        <v>27516800</v>
      </c>
      <c r="R82" s="16">
        <f t="shared" si="42"/>
        <v>1899200</v>
      </c>
      <c r="S82" s="16">
        <f t="shared" si="42"/>
        <v>1148900</v>
      </c>
      <c r="T82" s="16">
        <f t="shared" si="42"/>
        <v>6303275</v>
      </c>
      <c r="U82" s="16">
        <f t="shared" si="42"/>
        <v>6888675</v>
      </c>
      <c r="V82" s="16">
        <f t="shared" si="42"/>
        <v>2730300</v>
      </c>
      <c r="W82" s="16">
        <f t="shared" si="42"/>
        <v>86506400</v>
      </c>
      <c r="X82" s="16">
        <f t="shared" si="34"/>
        <v>86506400</v>
      </c>
      <c r="Y82" s="16">
        <f>Y83+Y88+Y93</f>
        <v>0</v>
      </c>
    </row>
    <row r="83" spans="1:25" s="17" customFormat="1" x14ac:dyDescent="0.2">
      <c r="A83" s="13" t="s">
        <v>150</v>
      </c>
      <c r="B83" s="14">
        <v>10</v>
      </c>
      <c r="C83" s="15" t="s">
        <v>170</v>
      </c>
      <c r="D83" s="16">
        <f>D84+D86</f>
        <v>2453700</v>
      </c>
      <c r="E83" s="16">
        <f t="shared" ref="E83:W83" si="43">E84+E86</f>
        <v>1559700</v>
      </c>
      <c r="F83" s="16">
        <f t="shared" si="43"/>
        <v>3501600</v>
      </c>
      <c r="G83" s="16">
        <f t="shared" si="43"/>
        <v>4818800</v>
      </c>
      <c r="H83" s="16">
        <f t="shared" si="43"/>
        <v>1896300</v>
      </c>
      <c r="I83" s="16">
        <f t="shared" si="43"/>
        <v>6619600</v>
      </c>
      <c r="J83" s="16">
        <f t="shared" si="43"/>
        <v>2512800</v>
      </c>
      <c r="K83" s="16">
        <f t="shared" si="43"/>
        <v>1901900</v>
      </c>
      <c r="L83" s="16">
        <f t="shared" si="43"/>
        <v>1560600</v>
      </c>
      <c r="M83" s="16">
        <f t="shared" si="43"/>
        <v>2686400</v>
      </c>
      <c r="N83" s="16">
        <f t="shared" si="43"/>
        <v>1767200</v>
      </c>
      <c r="O83" s="16">
        <f t="shared" si="43"/>
        <v>3844600</v>
      </c>
      <c r="P83" s="16">
        <f t="shared" si="43"/>
        <v>3594500</v>
      </c>
      <c r="Q83" s="16">
        <f t="shared" si="43"/>
        <v>18307800</v>
      </c>
      <c r="R83" s="16">
        <f t="shared" si="43"/>
        <v>1818600</v>
      </c>
      <c r="S83" s="16">
        <f t="shared" si="43"/>
        <v>1071100</v>
      </c>
      <c r="T83" s="16">
        <f t="shared" si="43"/>
        <v>6101800</v>
      </c>
      <c r="U83" s="16">
        <f t="shared" si="43"/>
        <v>6675600</v>
      </c>
      <c r="V83" s="16">
        <f t="shared" si="43"/>
        <v>2650400</v>
      </c>
      <c r="W83" s="16">
        <f t="shared" si="43"/>
        <v>75343000</v>
      </c>
      <c r="X83" s="16">
        <f t="shared" si="34"/>
        <v>75343000</v>
      </c>
      <c r="Y83" s="16">
        <f>Y84+Y86</f>
        <v>0</v>
      </c>
    </row>
    <row r="84" spans="1:25" s="26" customFormat="1" x14ac:dyDescent="0.2">
      <c r="A84" s="22" t="s">
        <v>151</v>
      </c>
      <c r="B84" s="23">
        <v>10</v>
      </c>
      <c r="C84" s="24" t="s">
        <v>171</v>
      </c>
      <c r="D84" s="25">
        <f>D85</f>
        <v>2453700</v>
      </c>
      <c r="E84" s="25">
        <f t="shared" ref="E84:W84" si="44">E85</f>
        <v>1559700</v>
      </c>
      <c r="F84" s="25">
        <f t="shared" si="44"/>
        <v>3501600</v>
      </c>
      <c r="G84" s="25">
        <f t="shared" si="44"/>
        <v>4818800</v>
      </c>
      <c r="H84" s="25">
        <f t="shared" si="44"/>
        <v>1896300</v>
      </c>
      <c r="I84" s="25">
        <f t="shared" si="44"/>
        <v>6619600</v>
      </c>
      <c r="J84" s="25">
        <f t="shared" si="44"/>
        <v>2512800</v>
      </c>
      <c r="K84" s="25">
        <f t="shared" si="44"/>
        <v>1901900</v>
      </c>
      <c r="L84" s="25">
        <f t="shared" si="44"/>
        <v>1560600</v>
      </c>
      <c r="M84" s="25">
        <f t="shared" si="44"/>
        <v>2686400</v>
      </c>
      <c r="N84" s="25">
        <f t="shared" si="44"/>
        <v>1767200</v>
      </c>
      <c r="O84" s="25">
        <f t="shared" si="44"/>
        <v>3844600</v>
      </c>
      <c r="P84" s="25">
        <f t="shared" si="44"/>
        <v>3594500</v>
      </c>
      <c r="Q84" s="25">
        <f t="shared" si="44"/>
        <v>18307800</v>
      </c>
      <c r="R84" s="25">
        <f t="shared" si="44"/>
        <v>1818600</v>
      </c>
      <c r="S84" s="25">
        <f t="shared" si="44"/>
        <v>1071100</v>
      </c>
      <c r="T84" s="25">
        <f t="shared" si="44"/>
        <v>6101800</v>
      </c>
      <c r="U84" s="25">
        <f t="shared" si="44"/>
        <v>6675600</v>
      </c>
      <c r="V84" s="25">
        <f t="shared" si="44"/>
        <v>2650400</v>
      </c>
      <c r="W84" s="25">
        <f t="shared" si="44"/>
        <v>75343000</v>
      </c>
      <c r="X84" s="25">
        <f t="shared" si="34"/>
        <v>75343000</v>
      </c>
      <c r="Y84" s="25">
        <f>Y85</f>
        <v>0</v>
      </c>
    </row>
    <row r="85" spans="1:25" x14ac:dyDescent="0.2">
      <c r="A85" s="4" t="s">
        <v>152</v>
      </c>
      <c r="B85" s="5">
        <v>10</v>
      </c>
      <c r="C85" s="6" t="s">
        <v>172</v>
      </c>
      <c r="D85" s="7">
        <f>2442100+11600</f>
        <v>2453700</v>
      </c>
      <c r="E85" s="7">
        <f>1556900+2800</f>
        <v>1559700</v>
      </c>
      <c r="F85" s="7">
        <f>3492100+9500</f>
        <v>3501600</v>
      </c>
      <c r="G85" s="7">
        <f>4797300+21500</f>
        <v>4818800</v>
      </c>
      <c r="H85" s="7">
        <f>1890100+6200</f>
        <v>1896300</v>
      </c>
      <c r="I85" s="7">
        <f>6589700+29900</f>
        <v>6619600</v>
      </c>
      <c r="J85" s="7">
        <f>2504400+8400</f>
        <v>2512800</v>
      </c>
      <c r="K85" s="7">
        <f>1898200+3700</f>
        <v>1901900</v>
      </c>
      <c r="L85" s="7">
        <f>1558100+2500</f>
        <v>1560600</v>
      </c>
      <c r="M85" s="7">
        <f>2683800+2600</f>
        <v>2686400</v>
      </c>
      <c r="N85" s="7">
        <f>1762400+4800</f>
        <v>1767200</v>
      </c>
      <c r="O85" s="7">
        <v>3844600</v>
      </c>
      <c r="P85" s="7">
        <f>3579800+14700</f>
        <v>3594500</v>
      </c>
      <c r="Q85" s="7">
        <v>18307800</v>
      </c>
      <c r="R85" s="7">
        <f>1818100+500</f>
        <v>1818600</v>
      </c>
      <c r="S85" s="7">
        <v>1071100</v>
      </c>
      <c r="T85" s="7">
        <f>6083100+18700</f>
        <v>6101800</v>
      </c>
      <c r="U85" s="7">
        <v>6675600</v>
      </c>
      <c r="V85" s="7">
        <f>2637800+12600</f>
        <v>2650400</v>
      </c>
      <c r="W85" s="20">
        <f>D85+E85+F85+G85+H85+I85+J85+K85+L85+M85+N85+O85+P85+Q85+R85+S85+T85+U85+V85</f>
        <v>75343000</v>
      </c>
      <c r="X85" s="20">
        <f t="shared" si="34"/>
        <v>75343000</v>
      </c>
      <c r="Y85" s="20">
        <f>W85-X85</f>
        <v>0</v>
      </c>
    </row>
    <row r="86" spans="1:25" s="26" customFormat="1" x14ac:dyDescent="0.2">
      <c r="A86" s="22" t="s">
        <v>153</v>
      </c>
      <c r="B86" s="23">
        <v>10</v>
      </c>
      <c r="C86" s="24" t="s">
        <v>173</v>
      </c>
      <c r="D86" s="25">
        <f>D87</f>
        <v>0</v>
      </c>
      <c r="E86" s="25">
        <f t="shared" ref="E86:W86" si="45">E87</f>
        <v>0</v>
      </c>
      <c r="F86" s="25">
        <f t="shared" si="45"/>
        <v>0</v>
      </c>
      <c r="G86" s="25">
        <f t="shared" si="45"/>
        <v>0</v>
      </c>
      <c r="H86" s="25">
        <f t="shared" si="45"/>
        <v>0</v>
      </c>
      <c r="I86" s="25">
        <f t="shared" si="45"/>
        <v>0</v>
      </c>
      <c r="J86" s="25">
        <f t="shared" si="45"/>
        <v>0</v>
      </c>
      <c r="K86" s="25">
        <f t="shared" si="45"/>
        <v>0</v>
      </c>
      <c r="L86" s="25">
        <f t="shared" si="45"/>
        <v>0</v>
      </c>
      <c r="M86" s="25">
        <f t="shared" si="45"/>
        <v>0</v>
      </c>
      <c r="N86" s="25">
        <f t="shared" si="45"/>
        <v>0</v>
      </c>
      <c r="O86" s="25">
        <f t="shared" si="45"/>
        <v>0</v>
      </c>
      <c r="P86" s="25">
        <f t="shared" si="45"/>
        <v>0</v>
      </c>
      <c r="Q86" s="25">
        <f t="shared" si="45"/>
        <v>0</v>
      </c>
      <c r="R86" s="25">
        <f t="shared" si="45"/>
        <v>0</v>
      </c>
      <c r="S86" s="25">
        <f t="shared" si="45"/>
        <v>0</v>
      </c>
      <c r="T86" s="25">
        <f t="shared" si="45"/>
        <v>0</v>
      </c>
      <c r="U86" s="25">
        <f t="shared" si="45"/>
        <v>0</v>
      </c>
      <c r="V86" s="25">
        <f t="shared" si="45"/>
        <v>0</v>
      </c>
      <c r="W86" s="25">
        <f t="shared" si="45"/>
        <v>0</v>
      </c>
      <c r="X86" s="25">
        <f t="shared" si="34"/>
        <v>0</v>
      </c>
      <c r="Y86" s="25">
        <f>Y87</f>
        <v>0</v>
      </c>
    </row>
    <row r="87" spans="1:25" ht="22.5" x14ac:dyDescent="0.2">
      <c r="A87" s="4" t="s">
        <v>154</v>
      </c>
      <c r="B87" s="5">
        <v>10</v>
      </c>
      <c r="C87" s="6" t="s">
        <v>174</v>
      </c>
      <c r="D87" s="7">
        <v>0</v>
      </c>
      <c r="E87" s="7"/>
      <c r="F87" s="7"/>
      <c r="G87" s="7"/>
      <c r="H87" s="7">
        <v>0</v>
      </c>
      <c r="I87" s="7"/>
      <c r="J87" s="7"/>
      <c r="K87" s="7"/>
      <c r="L87" s="7"/>
      <c r="M87" s="7">
        <v>0</v>
      </c>
      <c r="N87" s="7"/>
      <c r="O87" s="7"/>
      <c r="P87" s="7"/>
      <c r="Q87" s="7">
        <v>0</v>
      </c>
      <c r="R87" s="7"/>
      <c r="S87" s="7"/>
      <c r="T87" s="7"/>
      <c r="U87" s="7">
        <v>0</v>
      </c>
      <c r="V87" s="7">
        <v>0</v>
      </c>
      <c r="W87" s="20">
        <f>D87+E87+F87+G87+H87+I87+J87+K87+L87+M87+N87+O87+P87+Q87+R87+S87+T87+U87+V87</f>
        <v>0</v>
      </c>
      <c r="X87" s="20">
        <f t="shared" si="34"/>
        <v>0</v>
      </c>
      <c r="Y87" s="20">
        <f>W87-X87</f>
        <v>0</v>
      </c>
    </row>
    <row r="88" spans="1:25" s="17" customFormat="1" x14ac:dyDescent="0.2">
      <c r="A88" s="13" t="s">
        <v>155</v>
      </c>
      <c r="B88" s="14">
        <v>10</v>
      </c>
      <c r="C88" s="15" t="s">
        <v>175</v>
      </c>
      <c r="D88" s="16">
        <f>D89+D91</f>
        <v>79200</v>
      </c>
      <c r="E88" s="16">
        <f t="shared" ref="E88:W88" si="46">E89+E91</f>
        <v>83100</v>
      </c>
      <c r="F88" s="16">
        <f t="shared" si="46"/>
        <v>83900</v>
      </c>
      <c r="G88" s="16">
        <f t="shared" si="46"/>
        <v>81000</v>
      </c>
      <c r="H88" s="16">
        <f t="shared" si="46"/>
        <v>81200</v>
      </c>
      <c r="I88" s="16">
        <f t="shared" si="46"/>
        <v>202475</v>
      </c>
      <c r="J88" s="16">
        <f t="shared" si="46"/>
        <v>81000</v>
      </c>
      <c r="K88" s="16">
        <f t="shared" si="46"/>
        <v>78100</v>
      </c>
      <c r="L88" s="16">
        <f t="shared" si="46"/>
        <v>80000</v>
      </c>
      <c r="M88" s="16">
        <f t="shared" si="46"/>
        <v>87600</v>
      </c>
      <c r="N88" s="16">
        <f t="shared" si="46"/>
        <v>79100</v>
      </c>
      <c r="O88" s="16">
        <f t="shared" si="46"/>
        <v>201075</v>
      </c>
      <c r="P88" s="16">
        <f t="shared" si="46"/>
        <v>83800</v>
      </c>
      <c r="Q88" s="16">
        <f t="shared" si="46"/>
        <v>0</v>
      </c>
      <c r="R88" s="16">
        <f t="shared" si="46"/>
        <v>80600</v>
      </c>
      <c r="S88" s="16">
        <f t="shared" si="46"/>
        <v>77800</v>
      </c>
      <c r="T88" s="16">
        <f t="shared" si="46"/>
        <v>201475</v>
      </c>
      <c r="U88" s="16">
        <f t="shared" si="46"/>
        <v>213075</v>
      </c>
      <c r="V88" s="16">
        <f t="shared" si="46"/>
        <v>79900</v>
      </c>
      <c r="W88" s="16">
        <f t="shared" si="46"/>
        <v>1954400</v>
      </c>
      <c r="X88" s="16">
        <f t="shared" si="34"/>
        <v>1954400</v>
      </c>
      <c r="Y88" s="16">
        <f>Y89+Y91</f>
        <v>0</v>
      </c>
    </row>
    <row r="89" spans="1:25" s="26" customFormat="1" x14ac:dyDescent="0.2">
      <c r="A89" s="22" t="s">
        <v>156</v>
      </c>
      <c r="B89" s="23">
        <v>10</v>
      </c>
      <c r="C89" s="24" t="s">
        <v>176</v>
      </c>
      <c r="D89" s="25">
        <f>D90</f>
        <v>1400</v>
      </c>
      <c r="E89" s="25">
        <f t="shared" ref="E89:W89" si="47">E90</f>
        <v>5300</v>
      </c>
      <c r="F89" s="25">
        <f t="shared" si="47"/>
        <v>6100</v>
      </c>
      <c r="G89" s="25">
        <f t="shared" si="47"/>
        <v>3200</v>
      </c>
      <c r="H89" s="25">
        <f t="shared" si="47"/>
        <v>3400</v>
      </c>
      <c r="I89" s="25">
        <f t="shared" si="47"/>
        <v>7600</v>
      </c>
      <c r="J89" s="25">
        <f t="shared" si="47"/>
        <v>3200</v>
      </c>
      <c r="K89" s="25">
        <f t="shared" si="47"/>
        <v>300</v>
      </c>
      <c r="L89" s="25">
        <f t="shared" si="47"/>
        <v>2200</v>
      </c>
      <c r="M89" s="25">
        <f t="shared" si="47"/>
        <v>9800</v>
      </c>
      <c r="N89" s="25">
        <f t="shared" si="47"/>
        <v>1300</v>
      </c>
      <c r="O89" s="25">
        <f t="shared" si="47"/>
        <v>6200</v>
      </c>
      <c r="P89" s="25">
        <f t="shared" si="47"/>
        <v>6000</v>
      </c>
      <c r="Q89" s="25">
        <f t="shared" si="47"/>
        <v>0</v>
      </c>
      <c r="R89" s="25">
        <f t="shared" si="47"/>
        <v>2800</v>
      </c>
      <c r="S89" s="25">
        <f t="shared" si="47"/>
        <v>0</v>
      </c>
      <c r="T89" s="25">
        <f t="shared" si="47"/>
        <v>6600</v>
      </c>
      <c r="U89" s="25">
        <f t="shared" si="47"/>
        <v>18200</v>
      </c>
      <c r="V89" s="25">
        <f t="shared" si="47"/>
        <v>2100</v>
      </c>
      <c r="W89" s="25">
        <f t="shared" si="47"/>
        <v>85700</v>
      </c>
      <c r="X89" s="25">
        <f t="shared" si="34"/>
        <v>85700</v>
      </c>
      <c r="Y89" s="25">
        <f>Y90</f>
        <v>0</v>
      </c>
    </row>
    <row r="90" spans="1:25" ht="22.5" x14ac:dyDescent="0.2">
      <c r="A90" s="4" t="s">
        <v>157</v>
      </c>
      <c r="B90" s="5">
        <v>10</v>
      </c>
      <c r="C90" s="6" t="s">
        <v>177</v>
      </c>
      <c r="D90" s="7">
        <v>1400</v>
      </c>
      <c r="E90" s="7">
        <v>5300</v>
      </c>
      <c r="F90" s="7">
        <v>6100</v>
      </c>
      <c r="G90" s="7">
        <v>3200</v>
      </c>
      <c r="H90" s="7">
        <v>3400</v>
      </c>
      <c r="I90" s="7">
        <v>7600</v>
      </c>
      <c r="J90" s="7">
        <v>3200</v>
      </c>
      <c r="K90" s="7">
        <v>300</v>
      </c>
      <c r="L90" s="7">
        <v>2200</v>
      </c>
      <c r="M90" s="7">
        <v>9800</v>
      </c>
      <c r="N90" s="7">
        <v>1300</v>
      </c>
      <c r="O90" s="7">
        <v>6200</v>
      </c>
      <c r="P90" s="7">
        <v>6000</v>
      </c>
      <c r="Q90" s="7">
        <v>0</v>
      </c>
      <c r="R90" s="7">
        <v>2800</v>
      </c>
      <c r="S90" s="7">
        <v>0</v>
      </c>
      <c r="T90" s="7">
        <v>6600</v>
      </c>
      <c r="U90" s="7">
        <v>18200</v>
      </c>
      <c r="V90" s="7">
        <v>2100</v>
      </c>
      <c r="W90" s="20">
        <f>D90+E90+F90+G90+H90+I90+J90+K90+L90+M90+N90+O90+P90+Q90+R90+S90+T90+U90+V90</f>
        <v>85700</v>
      </c>
      <c r="X90" s="20">
        <f t="shared" si="34"/>
        <v>85700</v>
      </c>
      <c r="Y90" s="20">
        <f>W90-X90</f>
        <v>0</v>
      </c>
    </row>
    <row r="91" spans="1:25" s="26" customFormat="1" ht="22.5" x14ac:dyDescent="0.2">
      <c r="A91" s="22" t="s">
        <v>158</v>
      </c>
      <c r="B91" s="23">
        <v>10</v>
      </c>
      <c r="C91" s="24" t="s">
        <v>225</v>
      </c>
      <c r="D91" s="25">
        <f>D92</f>
        <v>77800</v>
      </c>
      <c r="E91" s="25">
        <f t="shared" ref="E91:W91" si="48">E92</f>
        <v>77800</v>
      </c>
      <c r="F91" s="25">
        <f t="shared" si="48"/>
        <v>77800</v>
      </c>
      <c r="G91" s="25">
        <f t="shared" si="48"/>
        <v>77800</v>
      </c>
      <c r="H91" s="25">
        <f t="shared" si="48"/>
        <v>77800</v>
      </c>
      <c r="I91" s="25">
        <f t="shared" si="48"/>
        <v>194875</v>
      </c>
      <c r="J91" s="25">
        <f t="shared" si="48"/>
        <v>77800</v>
      </c>
      <c r="K91" s="25">
        <f t="shared" si="48"/>
        <v>77800</v>
      </c>
      <c r="L91" s="25">
        <f t="shared" si="48"/>
        <v>77800</v>
      </c>
      <c r="M91" s="25">
        <f t="shared" si="48"/>
        <v>77800</v>
      </c>
      <c r="N91" s="25">
        <f t="shared" si="48"/>
        <v>77800</v>
      </c>
      <c r="O91" s="25">
        <f t="shared" si="48"/>
        <v>194875</v>
      </c>
      <c r="P91" s="25">
        <f t="shared" si="48"/>
        <v>77800</v>
      </c>
      <c r="Q91" s="25">
        <f t="shared" si="48"/>
        <v>0</v>
      </c>
      <c r="R91" s="25">
        <f t="shared" si="48"/>
        <v>77800</v>
      </c>
      <c r="S91" s="25">
        <f t="shared" si="48"/>
        <v>77800</v>
      </c>
      <c r="T91" s="25">
        <f t="shared" si="48"/>
        <v>194875</v>
      </c>
      <c r="U91" s="25">
        <f t="shared" si="48"/>
        <v>194875</v>
      </c>
      <c r="V91" s="25">
        <f t="shared" si="48"/>
        <v>77800</v>
      </c>
      <c r="W91" s="25">
        <f t="shared" si="48"/>
        <v>1868700</v>
      </c>
      <c r="X91" s="25">
        <f t="shared" si="34"/>
        <v>1868700</v>
      </c>
      <c r="Y91" s="25">
        <f>Y92</f>
        <v>0</v>
      </c>
    </row>
    <row r="92" spans="1:25" ht="22.5" x14ac:dyDescent="0.2">
      <c r="A92" s="4" t="s">
        <v>159</v>
      </c>
      <c r="B92" s="5">
        <v>10</v>
      </c>
      <c r="C92" s="6" t="s">
        <v>224</v>
      </c>
      <c r="D92" s="7">
        <v>77800</v>
      </c>
      <c r="E92" s="7">
        <v>77800</v>
      </c>
      <c r="F92" s="7">
        <v>77800</v>
      </c>
      <c r="G92" s="7">
        <v>77800</v>
      </c>
      <c r="H92" s="7">
        <v>77800</v>
      </c>
      <c r="I92" s="7">
        <v>194875</v>
      </c>
      <c r="J92" s="7">
        <v>77800</v>
      </c>
      <c r="K92" s="7">
        <v>77800</v>
      </c>
      <c r="L92" s="7">
        <v>77800</v>
      </c>
      <c r="M92" s="7">
        <v>77800</v>
      </c>
      <c r="N92" s="7">
        <v>77800</v>
      </c>
      <c r="O92" s="7">
        <v>194875</v>
      </c>
      <c r="P92" s="7">
        <v>77800</v>
      </c>
      <c r="Q92" s="7">
        <v>0</v>
      </c>
      <c r="R92" s="7">
        <v>77800</v>
      </c>
      <c r="S92" s="7">
        <v>77800</v>
      </c>
      <c r="T92" s="7">
        <v>194875</v>
      </c>
      <c r="U92" s="7">
        <v>194875</v>
      </c>
      <c r="V92" s="7">
        <v>77800</v>
      </c>
      <c r="W92" s="20">
        <f>D92+E92+F92+G92+H92+I92+J92+K92+L92+M92+N92+O92+P92+Q92+R92+S92+T92+U92+V92</f>
        <v>1868700</v>
      </c>
      <c r="X92" s="20">
        <f t="shared" si="34"/>
        <v>1868700</v>
      </c>
      <c r="Y92" s="20">
        <f>W92-X92</f>
        <v>0</v>
      </c>
    </row>
    <row r="93" spans="1:25" s="17" customFormat="1" x14ac:dyDescent="0.2">
      <c r="A93" s="13" t="s">
        <v>160</v>
      </c>
      <c r="B93" s="14">
        <v>10</v>
      </c>
      <c r="C93" s="15" t="s">
        <v>178</v>
      </c>
      <c r="D93" s="16">
        <f>D94+D96</f>
        <v>0</v>
      </c>
      <c r="E93" s="16">
        <f t="shared" ref="E93:W93" si="49">E94+E96</f>
        <v>0</v>
      </c>
      <c r="F93" s="16">
        <f t="shared" si="49"/>
        <v>0</v>
      </c>
      <c r="G93" s="16">
        <f t="shared" si="49"/>
        <v>0</v>
      </c>
      <c r="H93" s="16">
        <f t="shared" si="49"/>
        <v>0</v>
      </c>
      <c r="I93" s="16">
        <f t="shared" si="49"/>
        <v>0</v>
      </c>
      <c r="J93" s="16">
        <f t="shared" si="49"/>
        <v>0</v>
      </c>
      <c r="K93" s="16">
        <f t="shared" si="49"/>
        <v>0</v>
      </c>
      <c r="L93" s="16">
        <f t="shared" si="49"/>
        <v>0</v>
      </c>
      <c r="M93" s="16">
        <f t="shared" si="49"/>
        <v>0</v>
      </c>
      <c r="N93" s="16">
        <f t="shared" si="49"/>
        <v>0</v>
      </c>
      <c r="O93" s="16">
        <f t="shared" si="49"/>
        <v>0</v>
      </c>
      <c r="P93" s="16">
        <f t="shared" si="49"/>
        <v>0</v>
      </c>
      <c r="Q93" s="16">
        <f t="shared" si="49"/>
        <v>9209000</v>
      </c>
      <c r="R93" s="16">
        <f t="shared" si="49"/>
        <v>0</v>
      </c>
      <c r="S93" s="16">
        <f t="shared" si="49"/>
        <v>0</v>
      </c>
      <c r="T93" s="16">
        <f t="shared" si="49"/>
        <v>0</v>
      </c>
      <c r="U93" s="16">
        <f t="shared" si="49"/>
        <v>0</v>
      </c>
      <c r="V93" s="16">
        <f t="shared" si="49"/>
        <v>0</v>
      </c>
      <c r="W93" s="16">
        <f t="shared" si="49"/>
        <v>9209000</v>
      </c>
      <c r="X93" s="16">
        <f t="shared" si="34"/>
        <v>9209000</v>
      </c>
      <c r="Y93" s="16">
        <f>Y94+Y96</f>
        <v>0</v>
      </c>
    </row>
    <row r="94" spans="1:25" s="26" customFormat="1" ht="33.75" x14ac:dyDescent="0.2">
      <c r="A94" s="22" t="s">
        <v>161</v>
      </c>
      <c r="B94" s="23">
        <v>10</v>
      </c>
      <c r="C94" s="24" t="s">
        <v>179</v>
      </c>
      <c r="D94" s="25">
        <f>D95</f>
        <v>0</v>
      </c>
      <c r="E94" s="25">
        <f t="shared" ref="E94:W94" si="50">E95</f>
        <v>0</v>
      </c>
      <c r="F94" s="25">
        <f t="shared" si="50"/>
        <v>0</v>
      </c>
      <c r="G94" s="25">
        <f t="shared" si="50"/>
        <v>0</v>
      </c>
      <c r="H94" s="25">
        <f t="shared" si="50"/>
        <v>0</v>
      </c>
      <c r="I94" s="25">
        <f t="shared" si="50"/>
        <v>0</v>
      </c>
      <c r="J94" s="25">
        <f t="shared" si="50"/>
        <v>0</v>
      </c>
      <c r="K94" s="25">
        <f t="shared" si="50"/>
        <v>0</v>
      </c>
      <c r="L94" s="25">
        <f t="shared" si="50"/>
        <v>0</v>
      </c>
      <c r="M94" s="25">
        <f t="shared" si="50"/>
        <v>0</v>
      </c>
      <c r="N94" s="25">
        <f t="shared" si="50"/>
        <v>0</v>
      </c>
      <c r="O94" s="25">
        <f t="shared" si="50"/>
        <v>0</v>
      </c>
      <c r="P94" s="25">
        <f t="shared" si="50"/>
        <v>0</v>
      </c>
      <c r="Q94" s="25">
        <f t="shared" si="50"/>
        <v>0</v>
      </c>
      <c r="R94" s="25">
        <f t="shared" si="50"/>
        <v>0</v>
      </c>
      <c r="S94" s="25">
        <f t="shared" si="50"/>
        <v>0</v>
      </c>
      <c r="T94" s="25">
        <f t="shared" si="50"/>
        <v>0</v>
      </c>
      <c r="U94" s="25">
        <f t="shared" si="50"/>
        <v>0</v>
      </c>
      <c r="V94" s="25">
        <f t="shared" si="50"/>
        <v>0</v>
      </c>
      <c r="W94" s="25">
        <f t="shared" si="50"/>
        <v>0</v>
      </c>
      <c r="X94" s="25">
        <f t="shared" si="34"/>
        <v>0</v>
      </c>
      <c r="Y94" s="25">
        <f>Y95</f>
        <v>0</v>
      </c>
    </row>
    <row r="95" spans="1:25" ht="33.75" x14ac:dyDescent="0.2">
      <c r="A95" s="4" t="s">
        <v>162</v>
      </c>
      <c r="B95" s="5">
        <v>10</v>
      </c>
      <c r="C95" s="6" t="s">
        <v>180</v>
      </c>
      <c r="D95" s="7"/>
      <c r="E95" s="7"/>
      <c r="F95" s="7">
        <v>0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>
        <v>0</v>
      </c>
      <c r="R95" s="7"/>
      <c r="S95" s="7"/>
      <c r="T95" s="7"/>
      <c r="U95" s="7">
        <v>0</v>
      </c>
      <c r="V95" s="7"/>
      <c r="W95" s="20">
        <f>D95+E95+F95+G95+H95+I95+J95+K95+L95+M95+N95+O95+P95+Q95+R95+S95+T95+U95+V95</f>
        <v>0</v>
      </c>
      <c r="X95" s="20">
        <f t="shared" si="34"/>
        <v>0</v>
      </c>
      <c r="Y95" s="20">
        <f>W95-X95</f>
        <v>0</v>
      </c>
    </row>
    <row r="96" spans="1:25" s="26" customFormat="1" x14ac:dyDescent="0.2">
      <c r="A96" s="22" t="s">
        <v>163</v>
      </c>
      <c r="B96" s="23">
        <v>10</v>
      </c>
      <c r="C96" s="24" t="s">
        <v>181</v>
      </c>
      <c r="D96" s="25">
        <f>D97</f>
        <v>0</v>
      </c>
      <c r="E96" s="25">
        <f t="shared" ref="E96:W96" si="51">E97</f>
        <v>0</v>
      </c>
      <c r="F96" s="25">
        <f t="shared" si="51"/>
        <v>0</v>
      </c>
      <c r="G96" s="25">
        <f t="shared" si="51"/>
        <v>0</v>
      </c>
      <c r="H96" s="25">
        <f t="shared" si="51"/>
        <v>0</v>
      </c>
      <c r="I96" s="25">
        <f t="shared" si="51"/>
        <v>0</v>
      </c>
      <c r="J96" s="25">
        <f t="shared" si="51"/>
        <v>0</v>
      </c>
      <c r="K96" s="25">
        <f t="shared" si="51"/>
        <v>0</v>
      </c>
      <c r="L96" s="25">
        <f t="shared" si="51"/>
        <v>0</v>
      </c>
      <c r="M96" s="25">
        <f t="shared" si="51"/>
        <v>0</v>
      </c>
      <c r="N96" s="25">
        <f t="shared" si="51"/>
        <v>0</v>
      </c>
      <c r="O96" s="25">
        <f t="shared" si="51"/>
        <v>0</v>
      </c>
      <c r="P96" s="25">
        <f t="shared" si="51"/>
        <v>0</v>
      </c>
      <c r="Q96" s="25">
        <f t="shared" si="51"/>
        <v>9209000</v>
      </c>
      <c r="R96" s="25">
        <f t="shared" si="51"/>
        <v>0</v>
      </c>
      <c r="S96" s="25">
        <f t="shared" si="51"/>
        <v>0</v>
      </c>
      <c r="T96" s="25">
        <f t="shared" si="51"/>
        <v>0</v>
      </c>
      <c r="U96" s="25">
        <f t="shared" si="51"/>
        <v>0</v>
      </c>
      <c r="V96" s="25">
        <f t="shared" si="51"/>
        <v>0</v>
      </c>
      <c r="W96" s="25">
        <f t="shared" si="51"/>
        <v>9209000</v>
      </c>
      <c r="X96" s="25">
        <f t="shared" si="34"/>
        <v>9209000</v>
      </c>
      <c r="Y96" s="25">
        <f>Y97</f>
        <v>0</v>
      </c>
    </row>
    <row r="97" spans="1:25" x14ac:dyDescent="0.2">
      <c r="A97" s="4" t="s">
        <v>164</v>
      </c>
      <c r="B97" s="5">
        <v>10</v>
      </c>
      <c r="C97" s="6" t="s">
        <v>182</v>
      </c>
      <c r="D97" s="7">
        <v>0</v>
      </c>
      <c r="E97" s="7"/>
      <c r="F97" s="7">
        <v>0</v>
      </c>
      <c r="G97" s="7"/>
      <c r="H97" s="7">
        <v>0</v>
      </c>
      <c r="I97" s="7"/>
      <c r="J97" s="7"/>
      <c r="K97" s="7"/>
      <c r="L97" s="7">
        <v>0</v>
      </c>
      <c r="M97" s="7">
        <v>0</v>
      </c>
      <c r="N97" s="7">
        <v>0</v>
      </c>
      <c r="O97" s="7">
        <v>0</v>
      </c>
      <c r="P97" s="7"/>
      <c r="Q97" s="7">
        <f>9209000</f>
        <v>9209000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20">
        <f>D97+E97+F97+G97+H97+I97+J97+K97+L97+M97+N97+O97+P97+Q97+R97+S97+T97+U97+V97</f>
        <v>9209000</v>
      </c>
      <c r="X97" s="20">
        <f t="shared" si="34"/>
        <v>9209000</v>
      </c>
      <c r="Y97" s="20">
        <f>W97-X97</f>
        <v>0</v>
      </c>
    </row>
    <row r="98" spans="1:25" s="17" customFormat="1" x14ac:dyDescent="0.2">
      <c r="A98" s="13" t="s">
        <v>211</v>
      </c>
      <c r="B98" s="14">
        <v>10</v>
      </c>
      <c r="C98" s="15" t="s">
        <v>207</v>
      </c>
      <c r="D98" s="16">
        <f>D99</f>
        <v>0</v>
      </c>
      <c r="E98" s="16">
        <f t="shared" ref="E98:V100" si="52">E99</f>
        <v>0</v>
      </c>
      <c r="F98" s="16">
        <f t="shared" si="52"/>
        <v>0</v>
      </c>
      <c r="G98" s="16">
        <f t="shared" si="52"/>
        <v>0</v>
      </c>
      <c r="H98" s="16">
        <f t="shared" si="52"/>
        <v>0</v>
      </c>
      <c r="I98" s="16">
        <f t="shared" si="52"/>
        <v>0</v>
      </c>
      <c r="J98" s="16">
        <f t="shared" si="52"/>
        <v>0</v>
      </c>
      <c r="K98" s="16">
        <f t="shared" si="52"/>
        <v>0</v>
      </c>
      <c r="L98" s="16">
        <f t="shared" si="52"/>
        <v>0</v>
      </c>
      <c r="M98" s="16">
        <f t="shared" si="52"/>
        <v>0</v>
      </c>
      <c r="N98" s="16">
        <f t="shared" si="52"/>
        <v>0</v>
      </c>
      <c r="O98" s="16">
        <f t="shared" si="52"/>
        <v>0</v>
      </c>
      <c r="P98" s="16">
        <f t="shared" si="52"/>
        <v>0</v>
      </c>
      <c r="Q98" s="16">
        <f t="shared" si="52"/>
        <v>0</v>
      </c>
      <c r="R98" s="16">
        <f t="shared" si="52"/>
        <v>0</v>
      </c>
      <c r="S98" s="16">
        <f t="shared" si="52"/>
        <v>0</v>
      </c>
      <c r="T98" s="16">
        <f t="shared" si="52"/>
        <v>0</v>
      </c>
      <c r="U98" s="16">
        <f t="shared" si="52"/>
        <v>0</v>
      </c>
      <c r="V98" s="16">
        <f t="shared" si="52"/>
        <v>0</v>
      </c>
      <c r="W98" s="16">
        <f>D98+E98+F98+G98+H98+I98+J98+K98+L98+M98+N98+O98+P98+Q98+R98+S98+T98+U98+V98</f>
        <v>0</v>
      </c>
      <c r="X98" s="16">
        <f>D98+E98+F98+G98+H98+I98+J98+K98+L98+M98+N98+O98+P98+Q98+R98+S98+T98+U98+V98</f>
        <v>0</v>
      </c>
      <c r="Y98" s="16"/>
    </row>
    <row r="99" spans="1:25" s="26" customFormat="1" ht="22.5" x14ac:dyDescent="0.2">
      <c r="A99" s="22" t="s">
        <v>226</v>
      </c>
      <c r="B99" s="23">
        <v>10</v>
      </c>
      <c r="C99" s="24" t="s">
        <v>208</v>
      </c>
      <c r="D99" s="25">
        <f>D100</f>
        <v>0</v>
      </c>
      <c r="E99" s="25">
        <f t="shared" si="52"/>
        <v>0</v>
      </c>
      <c r="F99" s="25">
        <f t="shared" si="52"/>
        <v>0</v>
      </c>
      <c r="G99" s="25">
        <f t="shared" si="52"/>
        <v>0</v>
      </c>
      <c r="H99" s="25">
        <f t="shared" si="52"/>
        <v>0</v>
      </c>
      <c r="I99" s="25">
        <f t="shared" si="52"/>
        <v>0</v>
      </c>
      <c r="J99" s="25">
        <f t="shared" si="52"/>
        <v>0</v>
      </c>
      <c r="K99" s="25">
        <f t="shared" si="52"/>
        <v>0</v>
      </c>
      <c r="L99" s="25">
        <f t="shared" si="52"/>
        <v>0</v>
      </c>
      <c r="M99" s="25">
        <f t="shared" si="52"/>
        <v>0</v>
      </c>
      <c r="N99" s="25">
        <f t="shared" si="52"/>
        <v>0</v>
      </c>
      <c r="O99" s="25">
        <f t="shared" si="52"/>
        <v>0</v>
      </c>
      <c r="P99" s="25">
        <f t="shared" si="52"/>
        <v>0</v>
      </c>
      <c r="Q99" s="25">
        <f t="shared" si="52"/>
        <v>0</v>
      </c>
      <c r="R99" s="25">
        <f t="shared" si="52"/>
        <v>0</v>
      </c>
      <c r="S99" s="25">
        <f t="shared" si="52"/>
        <v>0</v>
      </c>
      <c r="T99" s="25">
        <f t="shared" si="52"/>
        <v>0</v>
      </c>
      <c r="U99" s="25">
        <f t="shared" si="52"/>
        <v>0</v>
      </c>
      <c r="V99" s="25">
        <f t="shared" si="52"/>
        <v>0</v>
      </c>
      <c r="W99" s="25">
        <f>D99+E99+F99+G99+H99+I99+J99+K99+L99+M99+N99+O99+P99+Q99+R99+S99+T99+U99+V99</f>
        <v>0</v>
      </c>
      <c r="X99" s="25">
        <f>D99+E99+F99+G99+H99+I99+J99+K99+L99+M99+N99+O99+P99+Q99+R99+S99+T99+U99+V99</f>
        <v>0</v>
      </c>
      <c r="Y99" s="25"/>
    </row>
    <row r="100" spans="1:25" ht="22.5" x14ac:dyDescent="0.2">
      <c r="A100" s="4" t="s">
        <v>212</v>
      </c>
      <c r="B100" s="5">
        <v>10</v>
      </c>
      <c r="C100" s="33" t="s">
        <v>209</v>
      </c>
      <c r="D100" s="7">
        <f>D101</f>
        <v>0</v>
      </c>
      <c r="E100" s="7">
        <f t="shared" si="52"/>
        <v>0</v>
      </c>
      <c r="F100" s="7">
        <f t="shared" si="52"/>
        <v>0</v>
      </c>
      <c r="G100" s="7">
        <f t="shared" si="52"/>
        <v>0</v>
      </c>
      <c r="H100" s="7">
        <f t="shared" si="52"/>
        <v>0</v>
      </c>
      <c r="I100" s="7">
        <f t="shared" si="52"/>
        <v>0</v>
      </c>
      <c r="J100" s="7">
        <f t="shared" si="52"/>
        <v>0</v>
      </c>
      <c r="K100" s="7">
        <f t="shared" si="52"/>
        <v>0</v>
      </c>
      <c r="L100" s="7">
        <f t="shared" si="52"/>
        <v>0</v>
      </c>
      <c r="M100" s="7">
        <f t="shared" si="52"/>
        <v>0</v>
      </c>
      <c r="N100" s="7">
        <f t="shared" si="52"/>
        <v>0</v>
      </c>
      <c r="O100" s="7">
        <f t="shared" si="52"/>
        <v>0</v>
      </c>
      <c r="P100" s="7">
        <f t="shared" si="52"/>
        <v>0</v>
      </c>
      <c r="Q100" s="7">
        <f t="shared" si="52"/>
        <v>0</v>
      </c>
      <c r="R100" s="7">
        <f t="shared" si="52"/>
        <v>0</v>
      </c>
      <c r="S100" s="7">
        <f t="shared" si="52"/>
        <v>0</v>
      </c>
      <c r="T100" s="7">
        <f t="shared" si="52"/>
        <v>0</v>
      </c>
      <c r="U100" s="7">
        <f t="shared" si="52"/>
        <v>0</v>
      </c>
      <c r="V100" s="7">
        <f t="shared" si="52"/>
        <v>0</v>
      </c>
      <c r="W100" s="20">
        <f>D100+E100+F100+G100+H100+I100+J100+K100+L100+M100+N100+O100+P100+Q100+R100+S100+T100+U100+V100</f>
        <v>0</v>
      </c>
      <c r="X100" s="20">
        <f>D100+E100+F100+G100+H100+I100+J100+K100+L100+M100+N100+O100+P100+Q100+R100+S100+T100+U100+V100</f>
        <v>0</v>
      </c>
      <c r="Y100" s="20"/>
    </row>
    <row r="101" spans="1:25" ht="33.75" x14ac:dyDescent="0.2">
      <c r="A101" s="4" t="s">
        <v>213</v>
      </c>
      <c r="B101" s="5">
        <v>10</v>
      </c>
      <c r="C101" s="33" t="s">
        <v>210</v>
      </c>
      <c r="D101" s="7"/>
      <c r="E101" s="7"/>
      <c r="F101" s="7"/>
      <c r="G101" s="7"/>
      <c r="H101" s="7"/>
      <c r="I101" s="7"/>
      <c r="J101" s="7"/>
      <c r="K101" s="7"/>
      <c r="L101" s="7"/>
      <c r="M101" s="7">
        <v>0</v>
      </c>
      <c r="N101" s="7"/>
      <c r="O101" s="7"/>
      <c r="P101" s="7"/>
      <c r="Q101" s="7">
        <v>0</v>
      </c>
      <c r="R101" s="7"/>
      <c r="S101" s="7"/>
      <c r="T101" s="7"/>
      <c r="U101" s="7">
        <v>0</v>
      </c>
      <c r="V101" s="7"/>
      <c r="W101" s="20">
        <f>D101+E101+F101+G101+H101+I101+J101+K101+L101+M101+N101+O101+P101+Q101+R101+S101+T101+U101+V101</f>
        <v>0</v>
      </c>
      <c r="X101" s="20">
        <f>D101+E101+F101+G101+H101+I101+J101+K101+L101+M101+N101+O101+P101+Q101+R101+S101+T101+U101+V101</f>
        <v>0</v>
      </c>
      <c r="Y101" s="20"/>
    </row>
    <row r="102" spans="1:25" s="17" customFormat="1" x14ac:dyDescent="0.2">
      <c r="A102" s="13" t="s">
        <v>165</v>
      </c>
      <c r="B102" s="14">
        <v>10</v>
      </c>
      <c r="C102" s="15" t="s">
        <v>166</v>
      </c>
      <c r="D102" s="16">
        <f>D103</f>
        <v>0</v>
      </c>
      <c r="E102" s="16">
        <f t="shared" ref="E102:W103" si="53">E103</f>
        <v>0</v>
      </c>
      <c r="F102" s="16">
        <f t="shared" si="53"/>
        <v>0</v>
      </c>
      <c r="G102" s="16">
        <f t="shared" si="53"/>
        <v>0</v>
      </c>
      <c r="H102" s="16">
        <f t="shared" si="53"/>
        <v>0</v>
      </c>
      <c r="I102" s="16">
        <f t="shared" si="53"/>
        <v>0</v>
      </c>
      <c r="J102" s="16">
        <f t="shared" si="53"/>
        <v>0</v>
      </c>
      <c r="K102" s="16">
        <f t="shared" si="53"/>
        <v>0</v>
      </c>
      <c r="L102" s="16">
        <f t="shared" si="53"/>
        <v>0</v>
      </c>
      <c r="M102" s="16">
        <f t="shared" si="53"/>
        <v>0</v>
      </c>
      <c r="N102" s="16">
        <f t="shared" si="53"/>
        <v>0</v>
      </c>
      <c r="O102" s="16">
        <f t="shared" si="53"/>
        <v>0</v>
      </c>
      <c r="P102" s="16">
        <f t="shared" si="53"/>
        <v>0</v>
      </c>
      <c r="Q102" s="16">
        <f t="shared" si="53"/>
        <v>0</v>
      </c>
      <c r="R102" s="16">
        <f t="shared" si="53"/>
        <v>0</v>
      </c>
      <c r="S102" s="16">
        <f t="shared" si="53"/>
        <v>0</v>
      </c>
      <c r="T102" s="16">
        <f t="shared" si="53"/>
        <v>0</v>
      </c>
      <c r="U102" s="16">
        <f t="shared" si="53"/>
        <v>0</v>
      </c>
      <c r="V102" s="16">
        <f t="shared" si="53"/>
        <v>0</v>
      </c>
      <c r="W102" s="16">
        <f t="shared" si="53"/>
        <v>0</v>
      </c>
      <c r="X102" s="16">
        <f t="shared" si="34"/>
        <v>0</v>
      </c>
      <c r="Y102" s="16">
        <f>Y103</f>
        <v>0</v>
      </c>
    </row>
    <row r="103" spans="1:25" s="26" customFormat="1" x14ac:dyDescent="0.2">
      <c r="A103" s="22" t="s">
        <v>167</v>
      </c>
      <c r="B103" s="23">
        <v>10</v>
      </c>
      <c r="C103" s="24" t="s">
        <v>168</v>
      </c>
      <c r="D103" s="25">
        <f>D104</f>
        <v>0</v>
      </c>
      <c r="E103" s="25">
        <f t="shared" si="53"/>
        <v>0</v>
      </c>
      <c r="F103" s="25">
        <f t="shared" si="53"/>
        <v>0</v>
      </c>
      <c r="G103" s="25">
        <f t="shared" si="53"/>
        <v>0</v>
      </c>
      <c r="H103" s="25">
        <f t="shared" si="53"/>
        <v>0</v>
      </c>
      <c r="I103" s="25">
        <f t="shared" si="53"/>
        <v>0</v>
      </c>
      <c r="J103" s="25">
        <f t="shared" si="53"/>
        <v>0</v>
      </c>
      <c r="K103" s="25">
        <f t="shared" si="53"/>
        <v>0</v>
      </c>
      <c r="L103" s="25">
        <f t="shared" si="53"/>
        <v>0</v>
      </c>
      <c r="M103" s="25">
        <f t="shared" si="53"/>
        <v>0</v>
      </c>
      <c r="N103" s="25">
        <f t="shared" si="53"/>
        <v>0</v>
      </c>
      <c r="O103" s="25">
        <f t="shared" si="53"/>
        <v>0</v>
      </c>
      <c r="P103" s="25">
        <f t="shared" si="53"/>
        <v>0</v>
      </c>
      <c r="Q103" s="25">
        <f t="shared" si="53"/>
        <v>0</v>
      </c>
      <c r="R103" s="25">
        <f t="shared" si="53"/>
        <v>0</v>
      </c>
      <c r="S103" s="25">
        <f t="shared" si="53"/>
        <v>0</v>
      </c>
      <c r="T103" s="25">
        <f t="shared" si="53"/>
        <v>0</v>
      </c>
      <c r="U103" s="25">
        <f t="shared" si="53"/>
        <v>0</v>
      </c>
      <c r="V103" s="25">
        <f t="shared" si="53"/>
        <v>0</v>
      </c>
      <c r="W103" s="25">
        <f t="shared" si="53"/>
        <v>0</v>
      </c>
      <c r="X103" s="25">
        <f t="shared" si="34"/>
        <v>0</v>
      </c>
      <c r="Y103" s="25">
        <f>Y104</f>
        <v>0</v>
      </c>
    </row>
    <row r="104" spans="1:25" x14ac:dyDescent="0.2">
      <c r="A104" s="31" t="s">
        <v>167</v>
      </c>
      <c r="B104" s="32">
        <v>10</v>
      </c>
      <c r="C104" s="33" t="s">
        <v>169</v>
      </c>
      <c r="D104" s="34"/>
      <c r="E104" s="34"/>
      <c r="F104" s="34"/>
      <c r="G104" s="34"/>
      <c r="H104" s="34"/>
      <c r="I104" s="34">
        <v>0</v>
      </c>
      <c r="J104" s="34"/>
      <c r="K104" s="34"/>
      <c r="L104" s="34"/>
      <c r="M104" s="34">
        <f>M105</f>
        <v>0</v>
      </c>
      <c r="N104" s="34"/>
      <c r="O104" s="34"/>
      <c r="P104" s="34">
        <v>0</v>
      </c>
      <c r="Q104" s="34">
        <f>Q105</f>
        <v>0</v>
      </c>
      <c r="R104" s="34"/>
      <c r="S104" s="34"/>
      <c r="T104" s="34"/>
      <c r="U104" s="34">
        <f>U105</f>
        <v>0</v>
      </c>
      <c r="V104" s="34"/>
      <c r="W104" s="35">
        <f>D104+E104+F104+G104+H104+I104+J104+K104+L104+M104+N104+O104+P104+Q104+R104+S104+T104+U104+V104</f>
        <v>0</v>
      </c>
      <c r="X104" s="35">
        <f t="shared" si="34"/>
        <v>0</v>
      </c>
      <c r="Y104" s="35">
        <f>W104-X104</f>
        <v>0</v>
      </c>
    </row>
    <row r="105" spans="1:25" s="48" customFormat="1" ht="22.5" x14ac:dyDescent="0.2">
      <c r="A105" s="49" t="s">
        <v>206</v>
      </c>
      <c r="B105" s="45">
        <v>10</v>
      </c>
      <c r="C105" s="46" t="s">
        <v>205</v>
      </c>
      <c r="D105" s="47"/>
      <c r="E105" s="47"/>
      <c r="F105" s="47"/>
      <c r="G105" s="47"/>
      <c r="H105" s="47"/>
      <c r="I105" s="47"/>
      <c r="J105" s="47"/>
      <c r="K105" s="47"/>
      <c r="L105" s="47"/>
      <c r="M105" s="47">
        <v>0</v>
      </c>
      <c r="N105" s="47"/>
      <c r="O105" s="47"/>
      <c r="P105" s="47"/>
      <c r="Q105" s="47">
        <v>0</v>
      </c>
      <c r="R105" s="47"/>
      <c r="S105" s="47"/>
      <c r="T105" s="47"/>
      <c r="U105" s="47">
        <v>0</v>
      </c>
      <c r="V105" s="47"/>
      <c r="W105" s="20">
        <f>D105+E105+F105+G105+H105+I105+J105+K105+L105+M105+N105+O105+P105+Q105+R105+S105+T105+U105+V105</f>
        <v>0</v>
      </c>
      <c r="X105" s="50">
        <f t="shared" si="34"/>
        <v>0</v>
      </c>
      <c r="Y105" s="51">
        <f>W105-X105</f>
        <v>0</v>
      </c>
    </row>
    <row r="106" spans="1:25" x14ac:dyDescent="0.2">
      <c r="A106" s="40" t="s">
        <v>231</v>
      </c>
      <c r="B106" s="41"/>
      <c r="C106" s="41"/>
      <c r="D106" s="42">
        <f>D3</f>
        <v>2849900</v>
      </c>
      <c r="E106" s="42">
        <v>3761800</v>
      </c>
      <c r="F106" s="42">
        <f>6678900-4700</f>
        <v>6674200</v>
      </c>
      <c r="G106" s="42">
        <v>7715008.2400000002</v>
      </c>
      <c r="H106" s="42">
        <v>4114476</v>
      </c>
      <c r="I106" s="42">
        <v>11245132.960000001</v>
      </c>
      <c r="J106" s="42">
        <v>5321689.84</v>
      </c>
      <c r="K106" s="42">
        <v>1967911.11</v>
      </c>
      <c r="L106" s="42">
        <f>3376337-13100</f>
        <v>3363237</v>
      </c>
      <c r="M106" s="42">
        <v>7389139.5199999996</v>
      </c>
      <c r="N106" s="42">
        <f>3358600-15000</f>
        <v>3343600</v>
      </c>
      <c r="O106" s="42">
        <v>14258553</v>
      </c>
      <c r="P106" s="42">
        <v>6186383.0300000003</v>
      </c>
      <c r="Q106" s="42">
        <v>120547101.34999999</v>
      </c>
      <c r="R106" s="42">
        <f>5368197-10500</f>
        <v>5357697</v>
      </c>
      <c r="S106" s="42">
        <f>1935800-7900</f>
        <v>1927900</v>
      </c>
      <c r="T106" s="42">
        <v>11277800</v>
      </c>
      <c r="U106" s="42">
        <v>19253051.32</v>
      </c>
      <c r="V106" s="42">
        <v>6062017</v>
      </c>
      <c r="W106" s="43">
        <f>D106+E106+F106+G106+H106+I106+J106+K106+L106+M106+N106+O106+P106+Q106+R106+S106+T106+U106+V106</f>
        <v>242616597.37</v>
      </c>
      <c r="X106" s="43">
        <f t="shared" si="34"/>
        <v>242616597.37</v>
      </c>
      <c r="Y106" s="44">
        <f>W106-X106</f>
        <v>0</v>
      </c>
    </row>
    <row r="107" spans="1:25" ht="13.5" thickBot="1" x14ac:dyDescent="0.25">
      <c r="A107" s="36" t="s">
        <v>232</v>
      </c>
      <c r="B107" s="37"/>
      <c r="C107" s="37"/>
      <c r="D107" s="38">
        <f t="shared" ref="D107:W107" si="54">D106-D3</f>
        <v>0</v>
      </c>
      <c r="E107" s="38">
        <f t="shared" si="54"/>
        <v>880000</v>
      </c>
      <c r="F107" s="38">
        <f t="shared" si="54"/>
        <v>830700</v>
      </c>
      <c r="G107" s="38">
        <f t="shared" si="54"/>
        <v>1172708.2400000002</v>
      </c>
      <c r="H107" s="38">
        <f t="shared" si="54"/>
        <v>1095976</v>
      </c>
      <c r="I107" s="38">
        <f t="shared" si="54"/>
        <v>2266557.9600000009</v>
      </c>
      <c r="J107" s="38">
        <f t="shared" si="54"/>
        <v>1397389.8399999999</v>
      </c>
      <c r="K107" s="38">
        <f t="shared" si="54"/>
        <v>-426088.8899999999</v>
      </c>
      <c r="L107" s="38">
        <f t="shared" si="54"/>
        <v>677637</v>
      </c>
      <c r="M107" s="38">
        <f t="shared" si="54"/>
        <v>1804139.5199999996</v>
      </c>
      <c r="N107" s="38">
        <f t="shared" si="54"/>
        <v>627300</v>
      </c>
      <c r="O107" s="38">
        <f t="shared" si="54"/>
        <v>3202878</v>
      </c>
      <c r="P107" s="38">
        <f t="shared" si="54"/>
        <v>1053083.0300000003</v>
      </c>
      <c r="Q107" s="38">
        <f t="shared" si="54"/>
        <v>42065801.349999994</v>
      </c>
      <c r="R107" s="38">
        <f t="shared" si="54"/>
        <v>1463497</v>
      </c>
      <c r="S107" s="38">
        <f t="shared" si="54"/>
        <v>-203000</v>
      </c>
      <c r="T107" s="38">
        <f t="shared" si="54"/>
        <v>1349525</v>
      </c>
      <c r="U107" s="38">
        <f t="shared" si="54"/>
        <v>4079876.3200000003</v>
      </c>
      <c r="V107" s="38">
        <f t="shared" si="54"/>
        <v>2583717</v>
      </c>
      <c r="W107" s="38">
        <f t="shared" si="54"/>
        <v>65921697.370000005</v>
      </c>
      <c r="X107" s="38">
        <f t="shared" si="34"/>
        <v>65921697.369999997</v>
      </c>
      <c r="Y107" s="39">
        <f>W107-X107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15"/>
  <sheetViews>
    <sheetView tabSelected="1" workbookViewId="0"/>
  </sheetViews>
  <sheetFormatPr defaultRowHeight="12.75" x14ac:dyDescent="0.2"/>
  <cols>
    <col min="1" max="1" width="81.5703125" style="21" customWidth="1"/>
    <col min="2" max="2" width="20.140625" style="21" customWidth="1"/>
    <col min="3" max="5" width="12.42578125" style="21" customWidth="1"/>
  </cols>
  <sheetData>
    <row r="1" spans="1:5" x14ac:dyDescent="0.2">
      <c r="E1" s="69" t="s">
        <v>238</v>
      </c>
    </row>
    <row r="2" spans="1:5" x14ac:dyDescent="0.2">
      <c r="E2" s="68" t="s">
        <v>234</v>
      </c>
    </row>
    <row r="3" spans="1:5" x14ac:dyDescent="0.2">
      <c r="E3" s="68" t="s">
        <v>236</v>
      </c>
    </row>
    <row r="4" spans="1:5" x14ac:dyDescent="0.2">
      <c r="E4" s="68" t="s">
        <v>240</v>
      </c>
    </row>
    <row r="6" spans="1:5" ht="27" customHeight="1" x14ac:dyDescent="0.2">
      <c r="A6" s="77" t="s">
        <v>237</v>
      </c>
      <c r="B6" s="77"/>
      <c r="C6" s="77"/>
      <c r="D6" s="77"/>
      <c r="E6" s="77"/>
    </row>
    <row r="8" spans="1:5" ht="13.5" thickBot="1" x14ac:dyDescent="0.25">
      <c r="E8" s="69" t="s">
        <v>235</v>
      </c>
    </row>
    <row r="9" spans="1:5" ht="33.75" x14ac:dyDescent="0.2">
      <c r="A9" s="58" t="s">
        <v>0</v>
      </c>
      <c r="B9" s="59" t="s">
        <v>2</v>
      </c>
      <c r="C9" s="60">
        <v>2018</v>
      </c>
      <c r="D9" s="60">
        <v>2019</v>
      </c>
      <c r="E9" s="61">
        <v>2020</v>
      </c>
    </row>
    <row r="10" spans="1:5" x14ac:dyDescent="0.2">
      <c r="A10" s="66" t="s">
        <v>3</v>
      </c>
      <c r="B10" s="65" t="s">
        <v>5</v>
      </c>
      <c r="C10" s="65" t="s">
        <v>6</v>
      </c>
      <c r="D10" s="65" t="s">
        <v>6</v>
      </c>
      <c r="E10" s="67" t="s">
        <v>6</v>
      </c>
    </row>
    <row r="11" spans="1:5" ht="22.5" x14ac:dyDescent="0.2">
      <c r="A11" s="62" t="s">
        <v>7</v>
      </c>
      <c r="B11" s="63" t="s">
        <v>8</v>
      </c>
      <c r="C11" s="53">
        <f>C12+C89</f>
        <v>5001841</v>
      </c>
      <c r="D11" s="53">
        <f>'2019'!J3</f>
        <v>5049030</v>
      </c>
      <c r="E11" s="64">
        <f>'2020'!J3</f>
        <v>3924300</v>
      </c>
    </row>
    <row r="12" spans="1:5" x14ac:dyDescent="0.2">
      <c r="A12" s="54" t="s">
        <v>9</v>
      </c>
      <c r="B12" s="29" t="s">
        <v>10</v>
      </c>
      <c r="C12" s="53">
        <f>'2018'!J4</f>
        <v>2101400</v>
      </c>
      <c r="D12" s="53">
        <f>'2019'!J4</f>
        <v>2235200</v>
      </c>
      <c r="E12" s="64">
        <f>'2020'!J4</f>
        <v>1330500</v>
      </c>
    </row>
    <row r="13" spans="1:5" x14ac:dyDescent="0.2">
      <c r="A13" s="54" t="s">
        <v>11</v>
      </c>
      <c r="B13" s="29" t="s">
        <v>12</v>
      </c>
      <c r="C13" s="53">
        <f>'2018'!J5</f>
        <v>640000</v>
      </c>
      <c r="D13" s="53">
        <f>'2019'!J5</f>
        <v>667000</v>
      </c>
      <c r="E13" s="64">
        <f>'2020'!J5</f>
        <v>699000</v>
      </c>
    </row>
    <row r="14" spans="1:5" x14ac:dyDescent="0.2">
      <c r="A14" s="54" t="s">
        <v>13</v>
      </c>
      <c r="B14" s="29" t="s">
        <v>14</v>
      </c>
      <c r="C14" s="53">
        <f>'2018'!J6</f>
        <v>640000</v>
      </c>
      <c r="D14" s="53">
        <f>'2019'!J6</f>
        <v>667000</v>
      </c>
      <c r="E14" s="64">
        <f>'2020'!J6</f>
        <v>699000</v>
      </c>
    </row>
    <row r="15" spans="1:5" ht="33.75" x14ac:dyDescent="0.2">
      <c r="A15" s="54" t="s">
        <v>15</v>
      </c>
      <c r="B15" s="29" t="s">
        <v>16</v>
      </c>
      <c r="C15" s="53">
        <f>'2018'!J7</f>
        <v>640000</v>
      </c>
      <c r="D15" s="53">
        <f>'2019'!J7</f>
        <v>667000</v>
      </c>
      <c r="E15" s="64">
        <f>'2020'!J7</f>
        <v>699000</v>
      </c>
    </row>
    <row r="16" spans="1:5" ht="33.75" x14ac:dyDescent="0.2">
      <c r="A16" s="54" t="s">
        <v>15</v>
      </c>
      <c r="B16" s="29" t="s">
        <v>214</v>
      </c>
      <c r="C16" s="53">
        <f>'2018'!J8</f>
        <v>640000</v>
      </c>
      <c r="D16" s="53">
        <f>'2019'!J8</f>
        <v>667000</v>
      </c>
      <c r="E16" s="64">
        <f>'2020'!J8</f>
        <v>699000</v>
      </c>
    </row>
    <row r="17" spans="1:5" ht="56.25" hidden="1" x14ac:dyDescent="0.2">
      <c r="A17" s="54" t="s">
        <v>17</v>
      </c>
      <c r="B17" s="29" t="s">
        <v>18</v>
      </c>
      <c r="C17" s="53">
        <f>'2018'!J9</f>
        <v>0</v>
      </c>
      <c r="D17" s="53">
        <f>'2019'!J9</f>
        <v>0</v>
      </c>
      <c r="E17" s="64">
        <f>'2020'!J9</f>
        <v>0</v>
      </c>
    </row>
    <row r="18" spans="1:5" ht="22.5" hidden="1" x14ac:dyDescent="0.2">
      <c r="A18" s="54" t="s">
        <v>19</v>
      </c>
      <c r="B18" s="29" t="s">
        <v>20</v>
      </c>
      <c r="C18" s="53">
        <f>'2018'!J10</f>
        <v>0</v>
      </c>
      <c r="D18" s="53">
        <f>'2019'!J10</f>
        <v>0</v>
      </c>
      <c r="E18" s="64">
        <f>'2020'!J10</f>
        <v>0</v>
      </c>
    </row>
    <row r="19" spans="1:5" x14ac:dyDescent="0.2">
      <c r="A19" s="54" t="s">
        <v>21</v>
      </c>
      <c r="B19" s="29" t="s">
        <v>22</v>
      </c>
      <c r="C19" s="53">
        <f>'2018'!J11</f>
        <v>829900</v>
      </c>
      <c r="D19" s="53">
        <f>'2019'!J11</f>
        <v>936200</v>
      </c>
      <c r="E19" s="64">
        <f>'2020'!J11</f>
        <v>0</v>
      </c>
    </row>
    <row r="20" spans="1:5" x14ac:dyDescent="0.2">
      <c r="A20" s="54" t="s">
        <v>23</v>
      </c>
      <c r="B20" s="29" t="s">
        <v>24</v>
      </c>
      <c r="C20" s="53">
        <f>'2018'!J12</f>
        <v>829900</v>
      </c>
      <c r="D20" s="53">
        <f>'2019'!J12</f>
        <v>936200</v>
      </c>
      <c r="E20" s="64">
        <f>'2020'!J12</f>
        <v>0</v>
      </c>
    </row>
    <row r="21" spans="1:5" ht="33.75" x14ac:dyDescent="0.2">
      <c r="A21" s="54" t="s">
        <v>25</v>
      </c>
      <c r="B21" s="29" t="s">
        <v>26</v>
      </c>
      <c r="C21" s="53">
        <f>'2018'!J13</f>
        <v>309600</v>
      </c>
      <c r="D21" s="53">
        <f>'2019'!J13</f>
        <v>350800</v>
      </c>
      <c r="E21" s="64">
        <f>'2020'!J13</f>
        <v>0</v>
      </c>
    </row>
    <row r="22" spans="1:5" ht="45" x14ac:dyDescent="0.2">
      <c r="A22" s="54" t="s">
        <v>27</v>
      </c>
      <c r="B22" s="29" t="s">
        <v>28</v>
      </c>
      <c r="C22" s="53">
        <f>'2018'!J14</f>
        <v>2400</v>
      </c>
      <c r="D22" s="53">
        <f>'2019'!J14</f>
        <v>2500</v>
      </c>
      <c r="E22" s="64">
        <f>'2020'!J14</f>
        <v>0</v>
      </c>
    </row>
    <row r="23" spans="1:5" ht="33.75" x14ac:dyDescent="0.2">
      <c r="A23" s="74" t="s">
        <v>29</v>
      </c>
      <c r="B23" s="75" t="s">
        <v>30</v>
      </c>
      <c r="C23" s="50">
        <f>'2018'!J15</f>
        <v>565800</v>
      </c>
      <c r="D23" s="50">
        <f>'2019'!J15</f>
        <v>630400</v>
      </c>
      <c r="E23" s="76">
        <f>'2020'!J15</f>
        <v>0</v>
      </c>
    </row>
    <row r="24" spans="1:5" ht="33.75" x14ac:dyDescent="0.2">
      <c r="A24" s="70" t="s">
        <v>31</v>
      </c>
      <c r="B24" s="71" t="s">
        <v>32</v>
      </c>
      <c r="C24" s="72">
        <f>'2018'!J16</f>
        <v>-47900</v>
      </c>
      <c r="D24" s="72">
        <f>'2019'!J16</f>
        <v>-47500</v>
      </c>
      <c r="E24" s="73">
        <f>'2020'!J16</f>
        <v>0</v>
      </c>
    </row>
    <row r="25" spans="1:5" x14ac:dyDescent="0.2">
      <c r="A25" s="54" t="s">
        <v>33</v>
      </c>
      <c r="B25" s="29" t="s">
        <v>34</v>
      </c>
      <c r="C25" s="53">
        <f>'2018'!J17</f>
        <v>7500</v>
      </c>
      <c r="D25" s="53">
        <f>'2019'!J17</f>
        <v>8000</v>
      </c>
      <c r="E25" s="64">
        <f>'2020'!J17</f>
        <v>7500</v>
      </c>
    </row>
    <row r="26" spans="1:5" x14ac:dyDescent="0.2">
      <c r="A26" s="54" t="s">
        <v>35</v>
      </c>
      <c r="B26" s="29" t="s">
        <v>36</v>
      </c>
      <c r="C26" s="53">
        <f>'2018'!J18</f>
        <v>2000</v>
      </c>
      <c r="D26" s="53">
        <f>'2019'!J18</f>
        <v>2000</v>
      </c>
      <c r="E26" s="64">
        <f>'2020'!J18</f>
        <v>2000</v>
      </c>
    </row>
    <row r="27" spans="1:5" x14ac:dyDescent="0.2">
      <c r="A27" s="54" t="s">
        <v>37</v>
      </c>
      <c r="B27" s="29" t="s">
        <v>38</v>
      </c>
      <c r="C27" s="53">
        <f>'2018'!J19</f>
        <v>2000</v>
      </c>
      <c r="D27" s="53">
        <f>'2019'!J19</f>
        <v>2000</v>
      </c>
      <c r="E27" s="64">
        <f>'2020'!J19</f>
        <v>2000</v>
      </c>
    </row>
    <row r="28" spans="1:5" x14ac:dyDescent="0.2">
      <c r="A28" s="54" t="s">
        <v>37</v>
      </c>
      <c r="B28" s="29" t="s">
        <v>39</v>
      </c>
      <c r="C28" s="53">
        <f>'2018'!J20</f>
        <v>2000</v>
      </c>
      <c r="D28" s="53">
        <f>'2019'!J20</f>
        <v>2000</v>
      </c>
      <c r="E28" s="64">
        <f>'2020'!J20</f>
        <v>2000</v>
      </c>
    </row>
    <row r="29" spans="1:5" x14ac:dyDescent="0.2">
      <c r="A29" s="54" t="s">
        <v>37</v>
      </c>
      <c r="B29" s="29" t="s">
        <v>222</v>
      </c>
      <c r="C29" s="53">
        <f>'2018'!J21</f>
        <v>2000</v>
      </c>
      <c r="D29" s="53">
        <f>'2019'!J21</f>
        <v>2000</v>
      </c>
      <c r="E29" s="64">
        <f>'2020'!J21</f>
        <v>2000</v>
      </c>
    </row>
    <row r="30" spans="1:5" ht="22.5" hidden="1" x14ac:dyDescent="0.2">
      <c r="A30" s="54" t="s">
        <v>40</v>
      </c>
      <c r="B30" s="29" t="s">
        <v>41</v>
      </c>
      <c r="C30" s="53">
        <f>'2018'!J22</f>
        <v>0</v>
      </c>
      <c r="D30" s="53">
        <f>'2019'!J22</f>
        <v>0</v>
      </c>
      <c r="E30" s="64">
        <f>'2020'!J22</f>
        <v>0</v>
      </c>
    </row>
    <row r="31" spans="1:5" ht="22.5" hidden="1" x14ac:dyDescent="0.2">
      <c r="A31" s="54" t="s">
        <v>42</v>
      </c>
      <c r="B31" s="29" t="s">
        <v>43</v>
      </c>
      <c r="C31" s="53">
        <f>'2018'!J23</f>
        <v>0</v>
      </c>
      <c r="D31" s="53">
        <f>'2019'!J23</f>
        <v>0</v>
      </c>
      <c r="E31" s="64">
        <f>'2020'!J23</f>
        <v>0</v>
      </c>
    </row>
    <row r="32" spans="1:5" ht="22.5" hidden="1" x14ac:dyDescent="0.2">
      <c r="A32" s="54" t="s">
        <v>42</v>
      </c>
      <c r="B32" s="29" t="s">
        <v>44</v>
      </c>
      <c r="C32" s="53">
        <f>'2018'!J24</f>
        <v>0</v>
      </c>
      <c r="D32" s="53">
        <f>'2019'!J24</f>
        <v>0</v>
      </c>
      <c r="E32" s="64">
        <f>'2020'!J24</f>
        <v>0</v>
      </c>
    </row>
    <row r="33" spans="1:5" ht="22.5" hidden="1" x14ac:dyDescent="0.2">
      <c r="A33" s="54" t="s">
        <v>42</v>
      </c>
      <c r="B33" s="29" t="s">
        <v>223</v>
      </c>
      <c r="C33" s="53">
        <f>'2018'!J25</f>
        <v>0</v>
      </c>
      <c r="D33" s="53">
        <f>'2019'!J25</f>
        <v>0</v>
      </c>
      <c r="E33" s="64">
        <f>'2020'!J25</f>
        <v>0</v>
      </c>
    </row>
    <row r="34" spans="1:5" ht="22.5" hidden="1" x14ac:dyDescent="0.2">
      <c r="A34" s="54" t="s">
        <v>45</v>
      </c>
      <c r="B34" s="29" t="s">
        <v>46</v>
      </c>
      <c r="C34" s="53">
        <f>'2018'!J26</f>
        <v>0</v>
      </c>
      <c r="D34" s="53">
        <f>'2019'!J26</f>
        <v>0</v>
      </c>
      <c r="E34" s="64">
        <f>'2020'!J26</f>
        <v>0</v>
      </c>
    </row>
    <row r="35" spans="1:5" x14ac:dyDescent="0.2">
      <c r="A35" s="54" t="s">
        <v>47</v>
      </c>
      <c r="B35" s="29" t="s">
        <v>48</v>
      </c>
      <c r="C35" s="53">
        <f>'2018'!J27</f>
        <v>5500</v>
      </c>
      <c r="D35" s="53">
        <f>'2019'!J27</f>
        <v>6000</v>
      </c>
      <c r="E35" s="64">
        <f>'2020'!J27</f>
        <v>5500</v>
      </c>
    </row>
    <row r="36" spans="1:5" x14ac:dyDescent="0.2">
      <c r="A36" s="54" t="s">
        <v>47</v>
      </c>
      <c r="B36" s="29" t="s">
        <v>49</v>
      </c>
      <c r="C36" s="53">
        <f>'2018'!J28</f>
        <v>5500</v>
      </c>
      <c r="D36" s="53">
        <f>'2019'!J28</f>
        <v>6000</v>
      </c>
      <c r="E36" s="64">
        <f>'2020'!J28</f>
        <v>5500</v>
      </c>
    </row>
    <row r="37" spans="1:5" x14ac:dyDescent="0.2">
      <c r="A37" s="54" t="s">
        <v>233</v>
      </c>
      <c r="B37" s="29" t="s">
        <v>215</v>
      </c>
      <c r="C37" s="53">
        <f>'2018'!J29</f>
        <v>5500</v>
      </c>
      <c r="D37" s="53">
        <f>'2019'!J29</f>
        <v>6000</v>
      </c>
      <c r="E37" s="64">
        <f>'2020'!J29</f>
        <v>5500</v>
      </c>
    </row>
    <row r="38" spans="1:5" hidden="1" x14ac:dyDescent="0.2">
      <c r="A38" s="54" t="s">
        <v>50</v>
      </c>
      <c r="B38" s="29" t="s">
        <v>51</v>
      </c>
      <c r="C38" s="53">
        <f>'2018'!J30</f>
        <v>0</v>
      </c>
      <c r="D38" s="53">
        <f>'2019'!J30</f>
        <v>0</v>
      </c>
      <c r="E38" s="64">
        <f>'2020'!J30</f>
        <v>0</v>
      </c>
    </row>
    <row r="39" spans="1:5" x14ac:dyDescent="0.2">
      <c r="A39" s="54" t="s">
        <v>52</v>
      </c>
      <c r="B39" s="29" t="s">
        <v>53</v>
      </c>
      <c r="C39" s="53">
        <f>'2018'!J31</f>
        <v>624000</v>
      </c>
      <c r="D39" s="53">
        <f>'2019'!J31</f>
        <v>624000</v>
      </c>
      <c r="E39" s="64">
        <f>'2020'!J31</f>
        <v>624000</v>
      </c>
    </row>
    <row r="40" spans="1:5" x14ac:dyDescent="0.2">
      <c r="A40" s="54" t="s">
        <v>54</v>
      </c>
      <c r="B40" s="29" t="s">
        <v>55</v>
      </c>
      <c r="C40" s="53">
        <f>'2018'!J32</f>
        <v>18000</v>
      </c>
      <c r="D40" s="53">
        <f>'2019'!J32</f>
        <v>18000</v>
      </c>
      <c r="E40" s="64">
        <f>'2020'!J32</f>
        <v>18000</v>
      </c>
    </row>
    <row r="41" spans="1:5" ht="22.5" x14ac:dyDescent="0.2">
      <c r="A41" s="54" t="s">
        <v>56</v>
      </c>
      <c r="B41" s="29" t="s">
        <v>57</v>
      </c>
      <c r="C41" s="53">
        <f>'2018'!J33</f>
        <v>18000</v>
      </c>
      <c r="D41" s="53">
        <f>'2019'!J33</f>
        <v>18000</v>
      </c>
      <c r="E41" s="64">
        <f>'2020'!J33</f>
        <v>18000</v>
      </c>
    </row>
    <row r="42" spans="1:5" ht="22.5" x14ac:dyDescent="0.2">
      <c r="A42" s="54" t="s">
        <v>217</v>
      </c>
      <c r="B42" s="29" t="s">
        <v>216</v>
      </c>
      <c r="C42" s="53">
        <f>'2018'!J34</f>
        <v>18000</v>
      </c>
      <c r="D42" s="53">
        <f>'2019'!J34</f>
        <v>18000</v>
      </c>
      <c r="E42" s="64">
        <f>'2020'!J34</f>
        <v>18000</v>
      </c>
    </row>
    <row r="43" spans="1:5" x14ac:dyDescent="0.2">
      <c r="A43" s="54" t="s">
        <v>58</v>
      </c>
      <c r="B43" s="29" t="s">
        <v>59</v>
      </c>
      <c r="C43" s="53">
        <f>'2018'!J35</f>
        <v>606000</v>
      </c>
      <c r="D43" s="53">
        <f>'2019'!J35</f>
        <v>606000</v>
      </c>
      <c r="E43" s="64">
        <f>'2020'!J35</f>
        <v>606000</v>
      </c>
    </row>
    <row r="44" spans="1:5" x14ac:dyDescent="0.2">
      <c r="A44" s="54" t="s">
        <v>60</v>
      </c>
      <c r="B44" s="29" t="s">
        <v>61</v>
      </c>
      <c r="C44" s="53">
        <f>'2018'!J36</f>
        <v>5000</v>
      </c>
      <c r="D44" s="53">
        <f>'2019'!J36</f>
        <v>5000</v>
      </c>
      <c r="E44" s="64">
        <f>'2020'!J36</f>
        <v>5000</v>
      </c>
    </row>
    <row r="45" spans="1:5" ht="22.5" x14ac:dyDescent="0.2">
      <c r="A45" s="54" t="s">
        <v>62</v>
      </c>
      <c r="B45" s="29" t="s">
        <v>63</v>
      </c>
      <c r="C45" s="53">
        <f>'2018'!J37</f>
        <v>5000</v>
      </c>
      <c r="D45" s="53">
        <f>'2019'!J37</f>
        <v>5000</v>
      </c>
      <c r="E45" s="64">
        <f>'2020'!J37</f>
        <v>5000</v>
      </c>
    </row>
    <row r="46" spans="1:5" ht="33.75" x14ac:dyDescent="0.2">
      <c r="A46" s="54" t="s">
        <v>219</v>
      </c>
      <c r="B46" s="29" t="s">
        <v>218</v>
      </c>
      <c r="C46" s="53">
        <f>'2018'!J38</f>
        <v>5000</v>
      </c>
      <c r="D46" s="53">
        <f>'2019'!J38</f>
        <v>5000</v>
      </c>
      <c r="E46" s="64">
        <f>'2020'!J38</f>
        <v>5000</v>
      </c>
    </row>
    <row r="47" spans="1:5" x14ac:dyDescent="0.2">
      <c r="A47" s="54" t="s">
        <v>64</v>
      </c>
      <c r="B47" s="29" t="s">
        <v>65</v>
      </c>
      <c r="C47" s="53">
        <f>'2018'!J39</f>
        <v>601000</v>
      </c>
      <c r="D47" s="53">
        <f>'2019'!J39</f>
        <v>601000</v>
      </c>
      <c r="E47" s="64">
        <f>'2020'!J39</f>
        <v>601000</v>
      </c>
    </row>
    <row r="48" spans="1:5" ht="22.5" x14ac:dyDescent="0.2">
      <c r="A48" s="54" t="s">
        <v>66</v>
      </c>
      <c r="B48" s="29" t="s">
        <v>67</v>
      </c>
      <c r="C48" s="53">
        <f>'2018'!J40</f>
        <v>601000</v>
      </c>
      <c r="D48" s="53">
        <f>'2019'!J40</f>
        <v>601000</v>
      </c>
      <c r="E48" s="64">
        <f>'2020'!J40</f>
        <v>601000</v>
      </c>
    </row>
    <row r="49" spans="1:5" ht="33.75" x14ac:dyDescent="0.2">
      <c r="A49" s="54" t="s">
        <v>221</v>
      </c>
      <c r="B49" s="29" t="s">
        <v>220</v>
      </c>
      <c r="C49" s="53">
        <f>'2018'!J41</f>
        <v>601000</v>
      </c>
      <c r="D49" s="53">
        <f>'2019'!J41</f>
        <v>601000</v>
      </c>
      <c r="E49" s="64">
        <f>'2020'!J41</f>
        <v>601000</v>
      </c>
    </row>
    <row r="50" spans="1:5" hidden="1" x14ac:dyDescent="0.2">
      <c r="A50" s="54" t="s">
        <v>68</v>
      </c>
      <c r="B50" s="29" t="s">
        <v>69</v>
      </c>
      <c r="C50" s="53">
        <f>'2018'!J42</f>
        <v>0</v>
      </c>
      <c r="D50" s="53">
        <f>'2019'!J42</f>
        <v>0</v>
      </c>
      <c r="E50" s="64">
        <f>'2020'!J42</f>
        <v>0</v>
      </c>
    </row>
    <row r="51" spans="1:5" ht="22.5" hidden="1" x14ac:dyDescent="0.2">
      <c r="A51" s="54" t="s">
        <v>70</v>
      </c>
      <c r="B51" s="29" t="s">
        <v>71</v>
      </c>
      <c r="C51" s="53">
        <f>'2018'!J43</f>
        <v>0</v>
      </c>
      <c r="D51" s="53">
        <f>'2019'!J43</f>
        <v>0</v>
      </c>
      <c r="E51" s="64">
        <f>'2020'!J43</f>
        <v>0</v>
      </c>
    </row>
    <row r="52" spans="1:5" ht="33.75" hidden="1" x14ac:dyDescent="0.2">
      <c r="A52" s="54" t="s">
        <v>72</v>
      </c>
      <c r="B52" s="29" t="s">
        <v>73</v>
      </c>
      <c r="C52" s="53">
        <f>'2018'!J44</f>
        <v>0</v>
      </c>
      <c r="D52" s="53">
        <f>'2019'!J44</f>
        <v>0</v>
      </c>
      <c r="E52" s="64">
        <f>'2020'!J44</f>
        <v>0</v>
      </c>
    </row>
    <row r="53" spans="1:5" ht="22.5" hidden="1" x14ac:dyDescent="0.2">
      <c r="A53" s="54" t="s">
        <v>74</v>
      </c>
      <c r="B53" s="29" t="s">
        <v>75</v>
      </c>
      <c r="C53" s="53">
        <f>'2018'!J45</f>
        <v>0</v>
      </c>
      <c r="D53" s="53">
        <f>'2019'!J45</f>
        <v>0</v>
      </c>
      <c r="E53" s="64">
        <f>'2020'!J45</f>
        <v>0</v>
      </c>
    </row>
    <row r="54" spans="1:5" hidden="1" x14ac:dyDescent="0.2">
      <c r="A54" s="54" t="s">
        <v>76</v>
      </c>
      <c r="B54" s="29" t="s">
        <v>77</v>
      </c>
      <c r="C54" s="53">
        <f>'2018'!J46</f>
        <v>0</v>
      </c>
      <c r="D54" s="53">
        <f>'2019'!J46</f>
        <v>0</v>
      </c>
      <c r="E54" s="64">
        <f>'2020'!J46</f>
        <v>0</v>
      </c>
    </row>
    <row r="55" spans="1:5" hidden="1" x14ac:dyDescent="0.2">
      <c r="A55" s="54" t="s">
        <v>78</v>
      </c>
      <c r="B55" s="29" t="s">
        <v>79</v>
      </c>
      <c r="C55" s="53">
        <f>'2018'!J47</f>
        <v>0</v>
      </c>
      <c r="D55" s="53">
        <f>'2019'!J47</f>
        <v>0</v>
      </c>
      <c r="E55" s="64">
        <f>'2020'!J47</f>
        <v>0</v>
      </c>
    </row>
    <row r="56" spans="1:5" ht="22.5" hidden="1" x14ac:dyDescent="0.2">
      <c r="A56" s="54" t="s">
        <v>80</v>
      </c>
      <c r="B56" s="29" t="s">
        <v>81</v>
      </c>
      <c r="C56" s="53">
        <f>'2018'!J48</f>
        <v>0</v>
      </c>
      <c r="D56" s="53">
        <f>'2019'!J48</f>
        <v>0</v>
      </c>
      <c r="E56" s="64">
        <f>'2020'!J48</f>
        <v>0</v>
      </c>
    </row>
    <row r="57" spans="1:5" ht="22.5" hidden="1" x14ac:dyDescent="0.2">
      <c r="A57" s="54" t="s">
        <v>82</v>
      </c>
      <c r="B57" s="29" t="s">
        <v>83</v>
      </c>
      <c r="C57" s="53">
        <f>'2018'!J49</f>
        <v>0</v>
      </c>
      <c r="D57" s="53">
        <f>'2019'!J49</f>
        <v>0</v>
      </c>
      <c r="E57" s="64">
        <f>'2020'!J49</f>
        <v>0</v>
      </c>
    </row>
    <row r="58" spans="1:5" ht="45" hidden="1" x14ac:dyDescent="0.2">
      <c r="A58" s="54" t="s">
        <v>84</v>
      </c>
      <c r="B58" s="29" t="s">
        <v>85</v>
      </c>
      <c r="C58" s="53">
        <f>'2018'!J50</f>
        <v>0</v>
      </c>
      <c r="D58" s="53">
        <f>'2019'!J50</f>
        <v>0</v>
      </c>
      <c r="E58" s="64">
        <f>'2020'!J50</f>
        <v>0</v>
      </c>
    </row>
    <row r="59" spans="1:5" ht="45" hidden="1" x14ac:dyDescent="0.2">
      <c r="A59" s="54" t="s">
        <v>86</v>
      </c>
      <c r="B59" s="29" t="s">
        <v>87</v>
      </c>
      <c r="C59" s="53">
        <f>'2018'!J51</f>
        <v>0</v>
      </c>
      <c r="D59" s="53">
        <f>'2019'!J51</f>
        <v>0</v>
      </c>
      <c r="E59" s="64">
        <f>'2020'!J51</f>
        <v>0</v>
      </c>
    </row>
    <row r="60" spans="1:5" ht="33.75" hidden="1" x14ac:dyDescent="0.2">
      <c r="A60" s="54" t="s">
        <v>88</v>
      </c>
      <c r="B60" s="29" t="s">
        <v>89</v>
      </c>
      <c r="C60" s="53">
        <f>'2018'!J52</f>
        <v>0</v>
      </c>
      <c r="D60" s="53">
        <f>'2019'!J52</f>
        <v>0</v>
      </c>
      <c r="E60" s="64">
        <f>'2020'!J52</f>
        <v>0</v>
      </c>
    </row>
    <row r="61" spans="1:5" ht="33.75" hidden="1" x14ac:dyDescent="0.2">
      <c r="A61" s="54" t="s">
        <v>90</v>
      </c>
      <c r="B61" s="29" t="s">
        <v>91</v>
      </c>
      <c r="C61" s="53">
        <f>'2018'!J53</f>
        <v>0</v>
      </c>
      <c r="D61" s="53">
        <f>'2019'!J53</f>
        <v>0</v>
      </c>
      <c r="E61" s="64">
        <f>'2020'!J53</f>
        <v>0</v>
      </c>
    </row>
    <row r="62" spans="1:5" ht="33.75" hidden="1" x14ac:dyDescent="0.2">
      <c r="A62" s="54" t="s">
        <v>92</v>
      </c>
      <c r="B62" s="29" t="s">
        <v>93</v>
      </c>
      <c r="C62" s="53">
        <f>'2018'!J54</f>
        <v>0</v>
      </c>
      <c r="D62" s="53">
        <f>'2019'!J54</f>
        <v>0</v>
      </c>
      <c r="E62" s="64">
        <f>'2020'!J54</f>
        <v>0</v>
      </c>
    </row>
    <row r="63" spans="1:5" ht="33.75" hidden="1" x14ac:dyDescent="0.2">
      <c r="A63" s="54" t="s">
        <v>94</v>
      </c>
      <c r="B63" s="29" t="s">
        <v>95</v>
      </c>
      <c r="C63" s="53">
        <f>'2018'!J55</f>
        <v>0</v>
      </c>
      <c r="D63" s="53">
        <f>'2019'!J55</f>
        <v>0</v>
      </c>
      <c r="E63" s="64">
        <f>'2020'!J55</f>
        <v>0</v>
      </c>
    </row>
    <row r="64" spans="1:5" ht="33.75" hidden="1" x14ac:dyDescent="0.2">
      <c r="A64" s="54" t="s">
        <v>96</v>
      </c>
      <c r="B64" s="29" t="s">
        <v>97</v>
      </c>
      <c r="C64" s="53">
        <f>'2018'!J56</f>
        <v>0</v>
      </c>
      <c r="D64" s="53">
        <f>'2019'!J56</f>
        <v>0</v>
      </c>
      <c r="E64" s="64">
        <f>'2020'!J56</f>
        <v>0</v>
      </c>
    </row>
    <row r="65" spans="1:5" ht="33.75" hidden="1" x14ac:dyDescent="0.2">
      <c r="A65" s="54" t="s">
        <v>98</v>
      </c>
      <c r="B65" s="29" t="s">
        <v>99</v>
      </c>
      <c r="C65" s="53">
        <f>'2018'!J57</f>
        <v>0</v>
      </c>
      <c r="D65" s="53">
        <f>'2019'!J57</f>
        <v>0</v>
      </c>
      <c r="E65" s="64">
        <f>'2020'!J57</f>
        <v>0</v>
      </c>
    </row>
    <row r="66" spans="1:5" hidden="1" x14ac:dyDescent="0.2">
      <c r="A66" s="54" t="s">
        <v>100</v>
      </c>
      <c r="B66" s="29" t="s">
        <v>101</v>
      </c>
      <c r="C66" s="53">
        <f>'2018'!J58</f>
        <v>0</v>
      </c>
      <c r="D66" s="53">
        <f>'2019'!J58</f>
        <v>0</v>
      </c>
      <c r="E66" s="64">
        <f>'2020'!J58</f>
        <v>0</v>
      </c>
    </row>
    <row r="67" spans="1:5" hidden="1" x14ac:dyDescent="0.2">
      <c r="A67" s="54" t="s">
        <v>102</v>
      </c>
      <c r="B67" s="29" t="s">
        <v>103</v>
      </c>
      <c r="C67" s="53">
        <f>'2018'!J59</f>
        <v>0</v>
      </c>
      <c r="D67" s="53">
        <f>'2019'!J59</f>
        <v>0</v>
      </c>
      <c r="E67" s="64">
        <f>'2020'!J59</f>
        <v>0</v>
      </c>
    </row>
    <row r="68" spans="1:5" hidden="1" x14ac:dyDescent="0.2">
      <c r="A68" s="54" t="s">
        <v>104</v>
      </c>
      <c r="B68" s="29" t="s">
        <v>105</v>
      </c>
      <c r="C68" s="53">
        <f>'2018'!J60</f>
        <v>0</v>
      </c>
      <c r="D68" s="53">
        <f>'2019'!J60</f>
        <v>0</v>
      </c>
      <c r="E68" s="64">
        <f>'2020'!J60</f>
        <v>0</v>
      </c>
    </row>
    <row r="69" spans="1:5" hidden="1" x14ac:dyDescent="0.2">
      <c r="A69" s="54" t="s">
        <v>106</v>
      </c>
      <c r="B69" s="29" t="s">
        <v>107</v>
      </c>
      <c r="C69" s="53">
        <f>'2018'!J61</f>
        <v>0</v>
      </c>
      <c r="D69" s="53">
        <f>'2019'!J61</f>
        <v>0</v>
      </c>
      <c r="E69" s="64">
        <f>'2020'!J61</f>
        <v>0</v>
      </c>
    </row>
    <row r="70" spans="1:5" hidden="1" x14ac:dyDescent="0.2">
      <c r="A70" s="54" t="s">
        <v>108</v>
      </c>
      <c r="B70" s="29" t="s">
        <v>109</v>
      </c>
      <c r="C70" s="53">
        <f>'2018'!J62</f>
        <v>0</v>
      </c>
      <c r="D70" s="53">
        <f>'2019'!J62</f>
        <v>0</v>
      </c>
      <c r="E70" s="64">
        <f>'2020'!J62</f>
        <v>0</v>
      </c>
    </row>
    <row r="71" spans="1:5" hidden="1" x14ac:dyDescent="0.2">
      <c r="A71" s="54" t="s">
        <v>110</v>
      </c>
      <c r="B71" s="29" t="s">
        <v>111</v>
      </c>
      <c r="C71" s="53">
        <f>'2018'!J63</f>
        <v>0</v>
      </c>
      <c r="D71" s="53">
        <f>'2019'!J63</f>
        <v>0</v>
      </c>
      <c r="E71" s="64">
        <f>'2020'!J63</f>
        <v>0</v>
      </c>
    </row>
    <row r="72" spans="1:5" hidden="1" x14ac:dyDescent="0.2">
      <c r="A72" s="54" t="s">
        <v>112</v>
      </c>
      <c r="B72" s="29" t="s">
        <v>113</v>
      </c>
      <c r="C72" s="53">
        <f>'2018'!J64</f>
        <v>0</v>
      </c>
      <c r="D72" s="53">
        <f>'2019'!J64</f>
        <v>0</v>
      </c>
      <c r="E72" s="64">
        <f>'2020'!J64</f>
        <v>0</v>
      </c>
    </row>
    <row r="73" spans="1:5" hidden="1" x14ac:dyDescent="0.2">
      <c r="A73" s="54" t="s">
        <v>114</v>
      </c>
      <c r="B73" s="29" t="s">
        <v>115</v>
      </c>
      <c r="C73" s="53">
        <f>'2018'!J65</f>
        <v>0</v>
      </c>
      <c r="D73" s="53">
        <f>'2019'!J65</f>
        <v>0</v>
      </c>
      <c r="E73" s="64">
        <f>'2020'!J65</f>
        <v>0</v>
      </c>
    </row>
    <row r="74" spans="1:5" hidden="1" x14ac:dyDescent="0.2">
      <c r="A74" s="54" t="s">
        <v>116</v>
      </c>
      <c r="B74" s="29" t="s">
        <v>117</v>
      </c>
      <c r="C74" s="53">
        <f>'2018'!J66</f>
        <v>0</v>
      </c>
      <c r="D74" s="53">
        <f>'2019'!J66</f>
        <v>0</v>
      </c>
      <c r="E74" s="64">
        <f>'2020'!J66</f>
        <v>0</v>
      </c>
    </row>
    <row r="75" spans="1:5" hidden="1" x14ac:dyDescent="0.2">
      <c r="A75" s="54" t="s">
        <v>118</v>
      </c>
      <c r="B75" s="29" t="s">
        <v>119</v>
      </c>
      <c r="C75" s="53">
        <f>'2018'!J67</f>
        <v>0</v>
      </c>
      <c r="D75" s="53">
        <f>'2019'!J67</f>
        <v>0</v>
      </c>
      <c r="E75" s="64">
        <f>'2020'!J67</f>
        <v>0</v>
      </c>
    </row>
    <row r="76" spans="1:5" ht="33.75" hidden="1" x14ac:dyDescent="0.2">
      <c r="A76" s="54" t="s">
        <v>120</v>
      </c>
      <c r="B76" s="29" t="s">
        <v>121</v>
      </c>
      <c r="C76" s="53">
        <f>'2018'!J68</f>
        <v>0</v>
      </c>
      <c r="D76" s="53">
        <f>'2019'!J68</f>
        <v>0</v>
      </c>
      <c r="E76" s="64">
        <f>'2020'!J68</f>
        <v>0</v>
      </c>
    </row>
    <row r="77" spans="1:5" ht="45" hidden="1" x14ac:dyDescent="0.2">
      <c r="A77" s="54" t="s">
        <v>122</v>
      </c>
      <c r="B77" s="29" t="s">
        <v>123</v>
      </c>
      <c r="C77" s="53">
        <f>'2018'!J69</f>
        <v>0</v>
      </c>
      <c r="D77" s="53">
        <f>'2019'!J69</f>
        <v>0</v>
      </c>
      <c r="E77" s="64">
        <f>'2020'!J69</f>
        <v>0</v>
      </c>
    </row>
    <row r="78" spans="1:5" ht="45" hidden="1" x14ac:dyDescent="0.2">
      <c r="A78" s="54" t="s">
        <v>124</v>
      </c>
      <c r="B78" s="29" t="s">
        <v>125</v>
      </c>
      <c r="C78" s="53">
        <f>'2018'!J70</f>
        <v>0</v>
      </c>
      <c r="D78" s="53">
        <f>'2019'!J70</f>
        <v>0</v>
      </c>
      <c r="E78" s="64">
        <f>'2020'!J70</f>
        <v>0</v>
      </c>
    </row>
    <row r="79" spans="1:5" hidden="1" x14ac:dyDescent="0.2">
      <c r="A79" s="54" t="s">
        <v>126</v>
      </c>
      <c r="B79" s="29" t="s">
        <v>127</v>
      </c>
      <c r="C79" s="53">
        <f>'2018'!J71</f>
        <v>0</v>
      </c>
      <c r="D79" s="53">
        <f>'2019'!J71</f>
        <v>0</v>
      </c>
      <c r="E79" s="64">
        <f>'2020'!J71</f>
        <v>0</v>
      </c>
    </row>
    <row r="80" spans="1:5" ht="33.75" hidden="1" x14ac:dyDescent="0.2">
      <c r="A80" s="54" t="s">
        <v>128</v>
      </c>
      <c r="B80" s="29" t="s">
        <v>129</v>
      </c>
      <c r="C80" s="53">
        <f>'2018'!J72</f>
        <v>0</v>
      </c>
      <c r="D80" s="53">
        <f>'2019'!J72</f>
        <v>0</v>
      </c>
      <c r="E80" s="64">
        <f>'2020'!J72</f>
        <v>0</v>
      </c>
    </row>
    <row r="81" spans="1:5" ht="33.75" hidden="1" x14ac:dyDescent="0.2">
      <c r="A81" s="54" t="s">
        <v>130</v>
      </c>
      <c r="B81" s="29" t="s">
        <v>131</v>
      </c>
      <c r="C81" s="53">
        <f>'2018'!J73</f>
        <v>0</v>
      </c>
      <c r="D81" s="53">
        <f>'2019'!J73</f>
        <v>0</v>
      </c>
      <c r="E81" s="64">
        <f>'2020'!J73</f>
        <v>0</v>
      </c>
    </row>
    <row r="82" spans="1:5" ht="22.5" hidden="1" x14ac:dyDescent="0.2">
      <c r="A82" s="54" t="s">
        <v>132</v>
      </c>
      <c r="B82" s="29" t="s">
        <v>133</v>
      </c>
      <c r="C82" s="53">
        <f>'2018'!J74</f>
        <v>0</v>
      </c>
      <c r="D82" s="53">
        <f>'2019'!J74</f>
        <v>0</v>
      </c>
      <c r="E82" s="64">
        <f>'2020'!J74</f>
        <v>0</v>
      </c>
    </row>
    <row r="83" spans="1:5" ht="22.5" hidden="1" x14ac:dyDescent="0.2">
      <c r="A83" s="54" t="s">
        <v>134</v>
      </c>
      <c r="B83" s="29" t="s">
        <v>135</v>
      </c>
      <c r="C83" s="53">
        <f>'2018'!J75</f>
        <v>0</v>
      </c>
      <c r="D83" s="53">
        <f>'2019'!J75</f>
        <v>0</v>
      </c>
      <c r="E83" s="64">
        <f>'2020'!J75</f>
        <v>0</v>
      </c>
    </row>
    <row r="84" spans="1:5" hidden="1" x14ac:dyDescent="0.2">
      <c r="A84" s="54" t="s">
        <v>136</v>
      </c>
      <c r="B84" s="29" t="s">
        <v>137</v>
      </c>
      <c r="C84" s="53">
        <f>'2018'!J76</f>
        <v>0</v>
      </c>
      <c r="D84" s="53">
        <f>'2019'!J76</f>
        <v>0</v>
      </c>
      <c r="E84" s="64">
        <f>'2020'!J76</f>
        <v>0</v>
      </c>
    </row>
    <row r="85" spans="1:5" ht="22.5" hidden="1" x14ac:dyDescent="0.2">
      <c r="A85" s="54" t="s">
        <v>138</v>
      </c>
      <c r="B85" s="29" t="s">
        <v>139</v>
      </c>
      <c r="C85" s="53">
        <f>'2018'!J77</f>
        <v>0</v>
      </c>
      <c r="D85" s="53">
        <f>'2019'!J77</f>
        <v>0</v>
      </c>
      <c r="E85" s="64">
        <f>'2020'!J77</f>
        <v>0</v>
      </c>
    </row>
    <row r="86" spans="1:5" hidden="1" x14ac:dyDescent="0.2">
      <c r="A86" s="54" t="s">
        <v>140</v>
      </c>
      <c r="B86" s="29" t="s">
        <v>141</v>
      </c>
      <c r="C86" s="53">
        <f>'2018'!J78</f>
        <v>0</v>
      </c>
      <c r="D86" s="53">
        <f>'2019'!J78</f>
        <v>0</v>
      </c>
      <c r="E86" s="64">
        <f>'2020'!J78</f>
        <v>0</v>
      </c>
    </row>
    <row r="87" spans="1:5" hidden="1" x14ac:dyDescent="0.2">
      <c r="A87" s="54" t="s">
        <v>142</v>
      </c>
      <c r="B87" s="29" t="s">
        <v>143</v>
      </c>
      <c r="C87" s="53">
        <f>'2018'!J79</f>
        <v>0</v>
      </c>
      <c r="D87" s="53">
        <f>'2019'!J79</f>
        <v>0</v>
      </c>
      <c r="E87" s="64">
        <f>'2020'!J79</f>
        <v>0</v>
      </c>
    </row>
    <row r="88" spans="1:5" hidden="1" x14ac:dyDescent="0.2">
      <c r="A88" s="54" t="s">
        <v>144</v>
      </c>
      <c r="B88" s="29" t="s">
        <v>145</v>
      </c>
      <c r="C88" s="53">
        <f>'2018'!J80</f>
        <v>0</v>
      </c>
      <c r="D88" s="53">
        <f>'2019'!J80</f>
        <v>0</v>
      </c>
      <c r="E88" s="64">
        <f>'2020'!J80</f>
        <v>0</v>
      </c>
    </row>
    <row r="89" spans="1:5" x14ac:dyDescent="0.2">
      <c r="A89" s="54" t="s">
        <v>146</v>
      </c>
      <c r="B89" s="29" t="s">
        <v>147</v>
      </c>
      <c r="C89" s="53">
        <f>C90</f>
        <v>2900441</v>
      </c>
      <c r="D89" s="53">
        <f>'2019'!J81</f>
        <v>2813830</v>
      </c>
      <c r="E89" s="64">
        <f>'2020'!J81</f>
        <v>2593800</v>
      </c>
    </row>
    <row r="90" spans="1:5" ht="22.5" x14ac:dyDescent="0.2">
      <c r="A90" s="54" t="s">
        <v>148</v>
      </c>
      <c r="B90" s="29" t="s">
        <v>149</v>
      </c>
      <c r="C90" s="53">
        <f>C91+C96+C98</f>
        <v>2900441</v>
      </c>
      <c r="D90" s="53">
        <f>'2019'!J82</f>
        <v>2813830</v>
      </c>
      <c r="E90" s="64">
        <f>'2020'!J82</f>
        <v>2593800</v>
      </c>
    </row>
    <row r="91" spans="1:5" x14ac:dyDescent="0.2">
      <c r="A91" s="54" t="s">
        <v>150</v>
      </c>
      <c r="B91" s="29" t="s">
        <v>170</v>
      </c>
      <c r="C91" s="53">
        <f>'2018'!J83</f>
        <v>2773800</v>
      </c>
      <c r="D91" s="53">
        <f>'2019'!J83</f>
        <v>2735600</v>
      </c>
      <c r="E91" s="64">
        <f>'2020'!J83</f>
        <v>2512800</v>
      </c>
    </row>
    <row r="92" spans="1:5" x14ac:dyDescent="0.2">
      <c r="A92" s="54" t="s">
        <v>151</v>
      </c>
      <c r="B92" s="29" t="s">
        <v>171</v>
      </c>
      <c r="C92" s="53">
        <f>'2018'!J84</f>
        <v>2773800</v>
      </c>
      <c r="D92" s="53">
        <f>'2019'!J84</f>
        <v>2735600</v>
      </c>
      <c r="E92" s="64">
        <f>'2020'!J84</f>
        <v>2512800</v>
      </c>
    </row>
    <row r="93" spans="1:5" x14ac:dyDescent="0.2">
      <c r="A93" s="54" t="s">
        <v>152</v>
      </c>
      <c r="B93" s="29" t="s">
        <v>172</v>
      </c>
      <c r="C93" s="53">
        <f>'2018'!J85</f>
        <v>2773800</v>
      </c>
      <c r="D93" s="53">
        <f>'2019'!J85</f>
        <v>2735600</v>
      </c>
      <c r="E93" s="64">
        <f>'2020'!J85</f>
        <v>2512800</v>
      </c>
    </row>
    <row r="94" spans="1:5" hidden="1" x14ac:dyDescent="0.2">
      <c r="A94" s="54" t="s">
        <v>153</v>
      </c>
      <c r="B94" s="29" t="s">
        <v>173</v>
      </c>
      <c r="C94" s="53">
        <f>'2018'!J86</f>
        <v>0</v>
      </c>
      <c r="D94" s="53">
        <f>'2019'!J86</f>
        <v>0</v>
      </c>
      <c r="E94" s="64">
        <f>'2020'!J86</f>
        <v>0</v>
      </c>
    </row>
    <row r="95" spans="1:5" ht="22.5" hidden="1" x14ac:dyDescent="0.2">
      <c r="A95" s="54" t="s">
        <v>154</v>
      </c>
      <c r="B95" s="29" t="s">
        <v>174</v>
      </c>
      <c r="C95" s="53">
        <f>'2018'!J87</f>
        <v>0</v>
      </c>
      <c r="D95" s="53">
        <f>'2019'!J87</f>
        <v>0</v>
      </c>
      <c r="E95" s="64">
        <f>'2020'!J87</f>
        <v>0</v>
      </c>
    </row>
    <row r="96" spans="1:5" x14ac:dyDescent="0.2">
      <c r="A96" s="4" t="s">
        <v>153</v>
      </c>
      <c r="B96" s="6" t="s">
        <v>173</v>
      </c>
      <c r="C96" s="7">
        <v>49130</v>
      </c>
      <c r="D96" s="53">
        <v>0</v>
      </c>
      <c r="E96" s="64">
        <v>0</v>
      </c>
    </row>
    <row r="97" spans="1:5" ht="22.5" x14ac:dyDescent="0.2">
      <c r="A97" s="4" t="s">
        <v>154</v>
      </c>
      <c r="B97" s="6" t="s">
        <v>239</v>
      </c>
      <c r="C97" s="7">
        <v>49130</v>
      </c>
      <c r="D97" s="53">
        <v>0</v>
      </c>
      <c r="E97" s="64">
        <v>0</v>
      </c>
    </row>
    <row r="98" spans="1:5" x14ac:dyDescent="0.2">
      <c r="A98" s="54" t="s">
        <v>155</v>
      </c>
      <c r="B98" s="29" t="s">
        <v>175</v>
      </c>
      <c r="C98" s="53">
        <f>'2018'!J88</f>
        <v>77511</v>
      </c>
      <c r="D98" s="53">
        <f>'2019'!J88</f>
        <v>78230</v>
      </c>
      <c r="E98" s="64">
        <f>'2020'!J88</f>
        <v>81000</v>
      </c>
    </row>
    <row r="99" spans="1:5" x14ac:dyDescent="0.2">
      <c r="A99" s="74" t="s">
        <v>156</v>
      </c>
      <c r="B99" s="75" t="s">
        <v>176</v>
      </c>
      <c r="C99" s="50">
        <f>'2018'!J89</f>
        <v>3200</v>
      </c>
      <c r="D99" s="50">
        <f>'2019'!J89</f>
        <v>3200</v>
      </c>
      <c r="E99" s="76">
        <f>'2020'!J89</f>
        <v>3200</v>
      </c>
    </row>
    <row r="100" spans="1:5" ht="22.5" x14ac:dyDescent="0.2">
      <c r="A100" s="70" t="s">
        <v>157</v>
      </c>
      <c r="B100" s="71" t="s">
        <v>177</v>
      </c>
      <c r="C100" s="72">
        <f>'2018'!J90</f>
        <v>3200</v>
      </c>
      <c r="D100" s="72">
        <f>'2019'!J90</f>
        <v>3200</v>
      </c>
      <c r="E100" s="73">
        <f>'2020'!J90</f>
        <v>3200</v>
      </c>
    </row>
    <row r="101" spans="1:5" ht="22.5" x14ac:dyDescent="0.2">
      <c r="A101" s="54" t="s">
        <v>158</v>
      </c>
      <c r="B101" s="29" t="s">
        <v>225</v>
      </c>
      <c r="C101" s="53">
        <f>'2018'!J91</f>
        <v>74311</v>
      </c>
      <c r="D101" s="53">
        <f>'2019'!J91</f>
        <v>75030</v>
      </c>
      <c r="E101" s="64">
        <f>'2020'!J91</f>
        <v>77800</v>
      </c>
    </row>
    <row r="102" spans="1:5" ht="22.5" x14ac:dyDescent="0.2">
      <c r="A102" s="54" t="s">
        <v>159</v>
      </c>
      <c r="B102" s="29" t="s">
        <v>224</v>
      </c>
      <c r="C102" s="53">
        <f>'2018'!J92</f>
        <v>74311</v>
      </c>
      <c r="D102" s="53">
        <f>'2019'!J92</f>
        <v>75030</v>
      </c>
      <c r="E102" s="64">
        <f>'2020'!J92</f>
        <v>77800</v>
      </c>
    </row>
    <row r="103" spans="1:5" hidden="1" x14ac:dyDescent="0.2">
      <c r="A103" s="54" t="s">
        <v>160</v>
      </c>
      <c r="B103" s="29" t="s">
        <v>178</v>
      </c>
      <c r="C103" s="53">
        <f>'2018'!J93</f>
        <v>0</v>
      </c>
      <c r="D103" s="53">
        <f>'2019'!J93</f>
        <v>0</v>
      </c>
      <c r="E103" s="64">
        <f>'2020'!J93</f>
        <v>0</v>
      </c>
    </row>
    <row r="104" spans="1:5" ht="33.75" hidden="1" x14ac:dyDescent="0.2">
      <c r="A104" s="54" t="s">
        <v>161</v>
      </c>
      <c r="B104" s="29" t="s">
        <v>179</v>
      </c>
      <c r="C104" s="53">
        <f>'2018'!J94</f>
        <v>0</v>
      </c>
      <c r="D104" s="53">
        <f>'2019'!J94</f>
        <v>0</v>
      </c>
      <c r="E104" s="64">
        <f>'2020'!J94</f>
        <v>0</v>
      </c>
    </row>
    <row r="105" spans="1:5" ht="33.75" hidden="1" x14ac:dyDescent="0.2">
      <c r="A105" s="54" t="s">
        <v>162</v>
      </c>
      <c r="B105" s="29" t="s">
        <v>180</v>
      </c>
      <c r="C105" s="53">
        <f>'2018'!J95</f>
        <v>0</v>
      </c>
      <c r="D105" s="53">
        <f>'2019'!J95</f>
        <v>0</v>
      </c>
      <c r="E105" s="64">
        <f>'2020'!J95</f>
        <v>0</v>
      </c>
    </row>
    <row r="106" spans="1:5" hidden="1" x14ac:dyDescent="0.2">
      <c r="A106" s="54" t="s">
        <v>163</v>
      </c>
      <c r="B106" s="29" t="s">
        <v>181</v>
      </c>
      <c r="C106" s="53">
        <f>'2018'!J96</f>
        <v>0</v>
      </c>
      <c r="D106" s="53">
        <f>'2019'!J96</f>
        <v>0</v>
      </c>
      <c r="E106" s="64">
        <f>'2020'!J96</f>
        <v>0</v>
      </c>
    </row>
    <row r="107" spans="1:5" hidden="1" x14ac:dyDescent="0.2">
      <c r="A107" s="54" t="s">
        <v>164</v>
      </c>
      <c r="B107" s="29" t="s">
        <v>182</v>
      </c>
      <c r="C107" s="53">
        <f>'2018'!J97</f>
        <v>0</v>
      </c>
      <c r="D107" s="53">
        <f>'2019'!J97</f>
        <v>0</v>
      </c>
      <c r="E107" s="64">
        <f>'2020'!J97</f>
        <v>0</v>
      </c>
    </row>
    <row r="108" spans="1:5" hidden="1" x14ac:dyDescent="0.2">
      <c r="A108" s="54" t="s">
        <v>211</v>
      </c>
      <c r="B108" s="29" t="s">
        <v>207</v>
      </c>
      <c r="C108" s="53">
        <f>'2018'!J98</f>
        <v>0</v>
      </c>
      <c r="D108" s="53">
        <f>'2019'!J98</f>
        <v>0</v>
      </c>
      <c r="E108" s="64">
        <f>'2020'!J98</f>
        <v>0</v>
      </c>
    </row>
    <row r="109" spans="1:5" hidden="1" x14ac:dyDescent="0.2">
      <c r="A109" s="54" t="s">
        <v>226</v>
      </c>
      <c r="B109" s="29" t="s">
        <v>208</v>
      </c>
      <c r="C109" s="53">
        <f>'2018'!J99</f>
        <v>0</v>
      </c>
      <c r="D109" s="53">
        <f>'2019'!J99</f>
        <v>0</v>
      </c>
      <c r="E109" s="64">
        <f>'2020'!J99</f>
        <v>0</v>
      </c>
    </row>
    <row r="110" spans="1:5" hidden="1" x14ac:dyDescent="0.2">
      <c r="A110" s="54" t="s">
        <v>212</v>
      </c>
      <c r="B110" s="52" t="s">
        <v>209</v>
      </c>
      <c r="C110" s="53">
        <f>'2018'!J100</f>
        <v>0</v>
      </c>
      <c r="D110" s="53">
        <f>'2019'!J100</f>
        <v>0</v>
      </c>
      <c r="E110" s="64">
        <f>'2020'!J100</f>
        <v>0</v>
      </c>
    </row>
    <row r="111" spans="1:5" ht="22.5" hidden="1" x14ac:dyDescent="0.2">
      <c r="A111" s="54" t="s">
        <v>213</v>
      </c>
      <c r="B111" s="52" t="s">
        <v>210</v>
      </c>
      <c r="C111" s="53">
        <f>'2018'!J101</f>
        <v>0</v>
      </c>
      <c r="D111" s="53">
        <f>'2019'!J101</f>
        <v>0</v>
      </c>
      <c r="E111" s="64">
        <f>'2020'!J101</f>
        <v>0</v>
      </c>
    </row>
    <row r="112" spans="1:5" hidden="1" x14ac:dyDescent="0.2">
      <c r="A112" s="54" t="s">
        <v>165</v>
      </c>
      <c r="B112" s="29" t="s">
        <v>166</v>
      </c>
      <c r="C112" s="53">
        <f>'2018'!J102</f>
        <v>0</v>
      </c>
      <c r="D112" s="53">
        <f>'2019'!J102</f>
        <v>0</v>
      </c>
      <c r="E112" s="64">
        <f>'2020'!J102</f>
        <v>0</v>
      </c>
    </row>
    <row r="113" spans="1:5" hidden="1" x14ac:dyDescent="0.2">
      <c r="A113" s="54" t="s">
        <v>167</v>
      </c>
      <c r="B113" s="29" t="s">
        <v>168</v>
      </c>
      <c r="C113" s="53">
        <f>'2018'!J103</f>
        <v>0</v>
      </c>
      <c r="D113" s="53">
        <f>'2019'!J103</f>
        <v>0</v>
      </c>
      <c r="E113" s="64">
        <f>'2020'!J103</f>
        <v>0</v>
      </c>
    </row>
    <row r="114" spans="1:5" hidden="1" x14ac:dyDescent="0.2">
      <c r="A114" s="55" t="s">
        <v>167</v>
      </c>
      <c r="B114" s="52" t="s">
        <v>169</v>
      </c>
      <c r="C114" s="53">
        <f>'2018'!J104</f>
        <v>0</v>
      </c>
      <c r="D114" s="53">
        <f>'2019'!J104</f>
        <v>0</v>
      </c>
      <c r="E114" s="64">
        <f>'2020'!J104</f>
        <v>0</v>
      </c>
    </row>
    <row r="115" spans="1:5" ht="23.25" hidden="1" thickBot="1" x14ac:dyDescent="0.25">
      <c r="A115" s="56" t="s">
        <v>206</v>
      </c>
      <c r="B115" s="57" t="s">
        <v>205</v>
      </c>
      <c r="C115" s="53">
        <f>'2018'!J105</f>
        <v>0</v>
      </c>
      <c r="D115" s="53">
        <f>'2019'!J105</f>
        <v>0</v>
      </c>
      <c r="E115" s="64">
        <f>'2020'!J105</f>
        <v>0</v>
      </c>
    </row>
  </sheetData>
  <autoFilter ref="C1:C115">
    <filterColumn colId="0">
      <filters blank="1">
        <filter val="18 000,00"/>
        <filter val="2 000,00"/>
        <filter val="2 029 500,00"/>
        <filter val="2 773 800,00"/>
        <filter val="2 851 200,00"/>
        <filter val="2018"/>
        <filter val="264 000,00"/>
        <filter val="3 200,00"/>
        <filter val="4"/>
        <filter val="4 880 700,00"/>
        <filter val="5 000,00"/>
        <filter val="5 500,00"/>
        <filter val="547 000,00"/>
        <filter val="-55 000,00"/>
        <filter val="601 000,00"/>
        <filter val="606 000,00"/>
        <filter val="624 000,00"/>
        <filter val="640 000,00"/>
        <filter val="7 500,00"/>
        <filter val="74 200,00"/>
        <filter val="758 000,00"/>
        <filter val="77 400,00"/>
      </filters>
    </filterColumn>
  </autoFilter>
  <mergeCells count="1">
    <mergeCell ref="A6:E6"/>
  </mergeCells>
  <pageMargins left="0.70866141732283472" right="0.25" top="0.43" bottom="0.55000000000000004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2018</vt:lpstr>
      <vt:lpstr>2019</vt:lpstr>
      <vt:lpstr>2020</vt:lpstr>
      <vt:lpstr>Лист2</vt:lpstr>
      <vt:lpstr>__bookmark_2</vt:lpstr>
      <vt:lpstr>'2018'!Заголовки_для_печати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Петровна</dc:creator>
  <cp:lastModifiedBy>Надежда</cp:lastModifiedBy>
  <cp:lastPrinted>2018-08-14T07:37:52Z</cp:lastPrinted>
  <dcterms:created xsi:type="dcterms:W3CDTF">2017-01-12T04:27:35Z</dcterms:created>
  <dcterms:modified xsi:type="dcterms:W3CDTF">2018-08-24T03:16:11Z</dcterms:modified>
</cp:coreProperties>
</file>